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vl\LO_IM\Algemeen\OpdrachtenKR\Luchtkwaliteit\Rekenmodellen\Bussenknop\"/>
    </mc:Choice>
  </mc:AlternateContent>
  <workbookProtection workbookAlgorithmName="SHA-512" workbookHashValue="Mdzusk3npRIG78Po9TwTF3NqufkqVONwQcJ8G9SNHTvlHk0iTJ+VSiORZvxmUvmyr/A4RCnm1Lk8EzE5LvqclA==" workbookSaltValue="3bdcs6a/zpD+EEOFXaM5rw==" workbookSpinCount="100000" lockStructure="1"/>
  <bookViews>
    <workbookView xWindow="30" yWindow="30" windowWidth="12660" windowHeight="9360"/>
  </bookViews>
  <sheets>
    <sheet name="Voorblad" sheetId="20" r:id="rId1"/>
    <sheet name="Rekenblad" sheetId="19" state="hidden" r:id="rId2"/>
    <sheet name="Brondata" sheetId="21" state="hidden" r:id="rId3"/>
  </sheets>
  <definedNames>
    <definedName name="_xlnm.Print_Area" localSheetId="0">Voorblad!$B$2:$E$40</definedName>
  </definedNames>
  <calcPr calcId="162913"/>
</workbook>
</file>

<file path=xl/calcChain.xml><?xml version="1.0" encoding="utf-8"?>
<calcChain xmlns="http://schemas.openxmlformats.org/spreadsheetml/2006/main">
  <c r="K7" i="19" l="1"/>
  <c r="L7" i="19"/>
  <c r="M7" i="19"/>
  <c r="N7" i="19"/>
  <c r="K8" i="19"/>
  <c r="L8" i="19"/>
  <c r="M8" i="19"/>
  <c r="N8" i="19"/>
  <c r="K9" i="19"/>
  <c r="L9" i="19"/>
  <c r="M9" i="19"/>
  <c r="N9" i="19"/>
  <c r="K10" i="19"/>
  <c r="L10" i="19"/>
  <c r="M10" i="19"/>
  <c r="N10" i="19"/>
  <c r="K11" i="19"/>
  <c r="L11" i="19"/>
  <c r="M11" i="19"/>
  <c r="N11" i="19"/>
  <c r="K12" i="19"/>
  <c r="L12" i="19"/>
  <c r="M12" i="19"/>
  <c r="N12" i="19"/>
  <c r="K13" i="19"/>
  <c r="L13" i="19"/>
  <c r="M13" i="19"/>
  <c r="N13" i="19"/>
  <c r="K14" i="19"/>
  <c r="L14" i="19"/>
  <c r="M14" i="19"/>
  <c r="N14" i="19"/>
  <c r="K15" i="19"/>
  <c r="L15" i="19"/>
  <c r="M15" i="19"/>
  <c r="N15" i="19"/>
  <c r="K16" i="19"/>
  <c r="L16" i="19"/>
  <c r="M16" i="19"/>
  <c r="N16" i="19"/>
  <c r="K17" i="19"/>
  <c r="L17" i="19"/>
  <c r="M17" i="19"/>
  <c r="N17" i="19"/>
  <c r="K18" i="19"/>
  <c r="L18" i="19"/>
  <c r="M18" i="19"/>
  <c r="N18" i="19"/>
  <c r="K19" i="19"/>
  <c r="L19" i="19"/>
  <c r="M19" i="19"/>
  <c r="N19" i="19"/>
  <c r="K20" i="19"/>
  <c r="L20" i="19"/>
  <c r="M20" i="19"/>
  <c r="N20" i="19"/>
  <c r="K21" i="19"/>
  <c r="L21" i="19"/>
  <c r="M21" i="19"/>
  <c r="N21" i="19"/>
  <c r="K22" i="19"/>
  <c r="L22" i="19"/>
  <c r="M22" i="19"/>
  <c r="N22" i="19"/>
  <c r="K23" i="19"/>
  <c r="L23" i="19"/>
  <c r="M23" i="19"/>
  <c r="N23" i="19"/>
  <c r="K24" i="19"/>
  <c r="L24" i="19"/>
  <c r="M24" i="19"/>
  <c r="N24" i="19"/>
  <c r="K25" i="19"/>
  <c r="L25" i="19"/>
  <c r="M25" i="19"/>
  <c r="N25" i="19"/>
  <c r="K26" i="19"/>
  <c r="L26" i="19"/>
  <c r="M26" i="19"/>
  <c r="N26" i="19"/>
  <c r="K27" i="19"/>
  <c r="L27" i="19"/>
  <c r="M27" i="19"/>
  <c r="N27" i="19"/>
  <c r="K28" i="19"/>
  <c r="L28" i="19"/>
  <c r="M28" i="19"/>
  <c r="N28" i="19"/>
  <c r="E7" i="19"/>
  <c r="F7" i="19"/>
  <c r="G7" i="19"/>
  <c r="H7" i="19"/>
  <c r="I7" i="19"/>
  <c r="J7" i="19"/>
  <c r="E8" i="19"/>
  <c r="F8" i="19"/>
  <c r="G8" i="19"/>
  <c r="H8" i="19"/>
  <c r="I8" i="19"/>
  <c r="J8" i="19"/>
  <c r="E9" i="19"/>
  <c r="F9" i="19"/>
  <c r="G9" i="19"/>
  <c r="H9" i="19"/>
  <c r="I9" i="19"/>
  <c r="J9" i="19"/>
  <c r="E10" i="19"/>
  <c r="F10" i="19"/>
  <c r="G10" i="19"/>
  <c r="H10" i="19"/>
  <c r="I10" i="19"/>
  <c r="J10" i="19"/>
  <c r="E11" i="19"/>
  <c r="F11" i="19"/>
  <c r="G11" i="19"/>
  <c r="H11" i="19"/>
  <c r="I11" i="19"/>
  <c r="J11" i="19"/>
  <c r="E12" i="19"/>
  <c r="F12" i="19"/>
  <c r="G12" i="19"/>
  <c r="H12" i="19"/>
  <c r="I12" i="19"/>
  <c r="J12" i="19"/>
  <c r="E13" i="19"/>
  <c r="F13" i="19"/>
  <c r="G13" i="19"/>
  <c r="H13" i="19"/>
  <c r="I13" i="19"/>
  <c r="J13" i="19"/>
  <c r="E14" i="19"/>
  <c r="F14" i="19"/>
  <c r="G14" i="19"/>
  <c r="H14" i="19"/>
  <c r="I14" i="19"/>
  <c r="J14" i="19"/>
  <c r="E15" i="19"/>
  <c r="F15" i="19"/>
  <c r="G15" i="19"/>
  <c r="H15" i="19"/>
  <c r="I15" i="19"/>
  <c r="J15" i="19"/>
  <c r="E16" i="19"/>
  <c r="F16" i="19"/>
  <c r="G16" i="19"/>
  <c r="H16" i="19"/>
  <c r="I16" i="19"/>
  <c r="J16" i="19"/>
  <c r="E17" i="19"/>
  <c r="F17" i="19"/>
  <c r="G17" i="19"/>
  <c r="H17" i="19"/>
  <c r="I17" i="19"/>
  <c r="J17" i="19"/>
  <c r="E18" i="19"/>
  <c r="F18" i="19"/>
  <c r="G18" i="19"/>
  <c r="H18" i="19"/>
  <c r="I18" i="19"/>
  <c r="J18" i="19"/>
  <c r="E19" i="19"/>
  <c r="F19" i="19"/>
  <c r="G19" i="19"/>
  <c r="H19" i="19"/>
  <c r="I19" i="19"/>
  <c r="J19" i="19"/>
  <c r="E20" i="19"/>
  <c r="F20" i="19"/>
  <c r="G20" i="19"/>
  <c r="H20" i="19"/>
  <c r="I20" i="19"/>
  <c r="J20" i="19"/>
  <c r="E21" i="19"/>
  <c r="F21" i="19"/>
  <c r="G21" i="19"/>
  <c r="H21" i="19"/>
  <c r="I21" i="19"/>
  <c r="J21" i="19"/>
  <c r="E22" i="19"/>
  <c r="F22" i="19"/>
  <c r="G22" i="19"/>
  <c r="H22" i="19"/>
  <c r="I22" i="19"/>
  <c r="J22" i="19"/>
  <c r="E23" i="19"/>
  <c r="F23" i="19"/>
  <c r="G23" i="19"/>
  <c r="H23" i="19"/>
  <c r="I23" i="19"/>
  <c r="J23" i="19"/>
  <c r="E24" i="19"/>
  <c r="F24" i="19"/>
  <c r="G24" i="19"/>
  <c r="H24" i="19"/>
  <c r="I24" i="19"/>
  <c r="J24" i="19"/>
  <c r="E25" i="19"/>
  <c r="F25" i="19"/>
  <c r="G25" i="19"/>
  <c r="H25" i="19"/>
  <c r="I25" i="19"/>
  <c r="J25" i="19"/>
  <c r="E26" i="19"/>
  <c r="F26" i="19"/>
  <c r="G26" i="19"/>
  <c r="H26" i="19"/>
  <c r="I26" i="19"/>
  <c r="J26" i="19"/>
  <c r="E27" i="19"/>
  <c r="F27" i="19"/>
  <c r="G27" i="19"/>
  <c r="H27" i="19"/>
  <c r="I27" i="19"/>
  <c r="J27" i="19"/>
  <c r="E28" i="19"/>
  <c r="F28" i="19"/>
  <c r="G28" i="19"/>
  <c r="H28" i="19"/>
  <c r="I28" i="19"/>
  <c r="J28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B44" i="19"/>
  <c r="B45" i="19"/>
  <c r="B38" i="19"/>
  <c r="B39" i="19"/>
  <c r="B40" i="19"/>
  <c r="B41" i="19"/>
  <c r="B42" i="19"/>
  <c r="B43" i="19"/>
  <c r="B37" i="19"/>
  <c r="B36" i="19"/>
  <c r="B54" i="19"/>
  <c r="B55" i="19"/>
  <c r="B56" i="19"/>
  <c r="B57" i="19"/>
  <c r="B58" i="19"/>
  <c r="B59" i="19"/>
  <c r="B60" i="19"/>
  <c r="B61" i="19"/>
  <c r="B53" i="19"/>
  <c r="B52" i="19"/>
  <c r="B62" i="19" l="1"/>
  <c r="B51" i="19"/>
  <c r="B46" i="19"/>
  <c r="B35" i="19"/>
  <c r="D35" i="20" l="1"/>
  <c r="C71" i="19" l="1"/>
  <c r="C87" i="19"/>
  <c r="D57" i="19" s="1"/>
  <c r="E67" i="19"/>
  <c r="E35" i="20" s="1"/>
  <c r="E65" i="19" l="1"/>
  <c r="E57" i="19"/>
  <c r="E54" i="19"/>
  <c r="C60" i="19"/>
  <c r="E62" i="19"/>
  <c r="C56" i="19"/>
  <c r="D59" i="19"/>
  <c r="D62" i="19"/>
  <c r="C55" i="19"/>
  <c r="D60" i="19"/>
  <c r="C61" i="19"/>
  <c r="E58" i="19"/>
  <c r="C62" i="19"/>
  <c r="D55" i="19"/>
  <c r="C58" i="19"/>
  <c r="E60" i="19"/>
  <c r="D58" i="19"/>
  <c r="D61" i="19"/>
  <c r="C57" i="19"/>
  <c r="E66" i="19"/>
  <c r="E55" i="19"/>
  <c r="D54" i="19"/>
  <c r="D56" i="19"/>
  <c r="C59" i="19"/>
  <c r="E61" i="19"/>
  <c r="C54" i="19"/>
  <c r="E56" i="19"/>
  <c r="E59" i="19"/>
  <c r="C51" i="19"/>
  <c r="C53" i="19"/>
  <c r="E53" i="19"/>
  <c r="E51" i="19"/>
  <c r="D53" i="19"/>
  <c r="D51" i="19"/>
  <c r="D5" i="20"/>
  <c r="D6" i="20"/>
  <c r="E29" i="19" l="1"/>
  <c r="D29" i="19"/>
  <c r="C29" i="19"/>
  <c r="J29" i="19"/>
  <c r="K29" i="19"/>
  <c r="F29" i="19"/>
  <c r="I29" i="19"/>
  <c r="L29" i="19"/>
  <c r="M29" i="19"/>
  <c r="N29" i="19"/>
  <c r="G29" i="19"/>
  <c r="H29" i="19"/>
  <c r="J40" i="19" l="1"/>
  <c r="J38" i="19"/>
  <c r="J37" i="19"/>
  <c r="J41" i="19"/>
  <c r="J39" i="19"/>
  <c r="J45" i="19"/>
  <c r="J35" i="19"/>
  <c r="J46" i="19"/>
  <c r="J44" i="19"/>
  <c r="J36" i="19"/>
  <c r="J43" i="19"/>
  <c r="J42" i="19"/>
  <c r="G44" i="19"/>
  <c r="G36" i="19"/>
  <c r="D52" i="19" s="1"/>
  <c r="D39" i="20" s="1"/>
  <c r="G39" i="19"/>
  <c r="G38" i="19"/>
  <c r="G43" i="19"/>
  <c r="G35" i="19"/>
  <c r="G42" i="19"/>
  <c r="G41" i="19"/>
  <c r="G45" i="19"/>
  <c r="G40" i="19"/>
  <c r="G46" i="19"/>
  <c r="G37" i="19"/>
  <c r="K44" i="19"/>
  <c r="K36" i="19"/>
  <c r="E52" i="19" s="1"/>
  <c r="D40" i="20" s="1"/>
  <c r="K41" i="19"/>
  <c r="K39" i="19"/>
  <c r="K43" i="19"/>
  <c r="K35" i="19"/>
  <c r="K42" i="19"/>
  <c r="K40" i="19"/>
  <c r="K45" i="19"/>
  <c r="K46" i="19"/>
  <c r="K38" i="19"/>
  <c r="K37" i="19"/>
  <c r="M44" i="19"/>
  <c r="M36" i="19"/>
  <c r="M41" i="19"/>
  <c r="M37" i="19"/>
  <c r="M43" i="19"/>
  <c r="M35" i="19"/>
  <c r="M42" i="19"/>
  <c r="M45" i="19"/>
  <c r="M40" i="19"/>
  <c r="M39" i="19"/>
  <c r="M46" i="19"/>
  <c r="M38" i="19"/>
  <c r="H40" i="19"/>
  <c r="H38" i="19"/>
  <c r="H37" i="19"/>
  <c r="H39" i="19"/>
  <c r="H46" i="19"/>
  <c r="H35" i="19"/>
  <c r="H45" i="19"/>
  <c r="H44" i="19"/>
  <c r="H36" i="19"/>
  <c r="H43" i="19"/>
  <c r="H41" i="19"/>
  <c r="H42" i="19"/>
  <c r="C42" i="19"/>
  <c r="C44" i="19"/>
  <c r="C43" i="19"/>
  <c r="C41" i="19"/>
  <c r="C45" i="19"/>
  <c r="C35" i="19"/>
  <c r="C37" i="19"/>
  <c r="C40" i="19"/>
  <c r="C36" i="19"/>
  <c r="C52" i="19" s="1"/>
  <c r="D38" i="20" s="1"/>
  <c r="C39" i="19"/>
  <c r="C46" i="19"/>
  <c r="C38" i="19"/>
  <c r="N40" i="19"/>
  <c r="N35" i="19"/>
  <c r="N39" i="19"/>
  <c r="N37" i="19"/>
  <c r="N43" i="19"/>
  <c r="N46" i="19"/>
  <c r="N38" i="19"/>
  <c r="N45" i="19"/>
  <c r="N44" i="19"/>
  <c r="N36" i="19"/>
  <c r="N41" i="19"/>
  <c r="N42" i="19"/>
  <c r="D46" i="19"/>
  <c r="D38" i="19"/>
  <c r="D45" i="19"/>
  <c r="D37" i="19"/>
  <c r="D44" i="19"/>
  <c r="D36" i="19"/>
  <c r="D43" i="19"/>
  <c r="D35" i="19"/>
  <c r="D42" i="19"/>
  <c r="D41" i="19"/>
  <c r="D40" i="19"/>
  <c r="D39" i="19"/>
  <c r="E44" i="19"/>
  <c r="E36" i="19"/>
  <c r="E35" i="19"/>
  <c r="E42" i="19"/>
  <c r="E41" i="19"/>
  <c r="E46" i="19"/>
  <c r="E45" i="19"/>
  <c r="E43" i="19"/>
  <c r="E39" i="19"/>
  <c r="E38" i="19"/>
  <c r="E37" i="19"/>
  <c r="E40" i="19"/>
  <c r="L40" i="19"/>
  <c r="L37" i="19"/>
  <c r="L39" i="19"/>
  <c r="L45" i="19"/>
  <c r="L43" i="19"/>
  <c r="L41" i="19"/>
  <c r="L46" i="19"/>
  <c r="L38" i="19"/>
  <c r="L35" i="19"/>
  <c r="L44" i="19"/>
  <c r="L36" i="19"/>
  <c r="L42" i="19"/>
  <c r="I44" i="19"/>
  <c r="I36" i="19"/>
  <c r="I42" i="19"/>
  <c r="I43" i="19"/>
  <c r="I35" i="19"/>
  <c r="I41" i="19"/>
  <c r="I45" i="19"/>
  <c r="I39" i="19"/>
  <c r="I37" i="19"/>
  <c r="I40" i="19"/>
  <c r="I46" i="19"/>
  <c r="I38" i="19"/>
  <c r="F40" i="19"/>
  <c r="F39" i="19"/>
  <c r="F46" i="19"/>
  <c r="F45" i="19"/>
  <c r="F38" i="19"/>
  <c r="F37" i="19"/>
  <c r="F43" i="19"/>
  <c r="F42" i="19"/>
  <c r="F41" i="19"/>
  <c r="F44" i="19"/>
  <c r="F36" i="19"/>
  <c r="F35" i="19"/>
</calcChain>
</file>

<file path=xl/sharedStrings.xml><?xml version="1.0" encoding="utf-8"?>
<sst xmlns="http://schemas.openxmlformats.org/spreadsheetml/2006/main" count="245" uniqueCount="109">
  <si>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</si>
  <si>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</si>
  <si>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</si>
  <si>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</si>
  <si>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</si>
  <si>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</si>
  <si>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</si>
  <si>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</si>
  <si>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</si>
  <si>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</si>
  <si>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</si>
  <si>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</si>
  <si>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</si>
  <si>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</si>
  <si>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</si>
  <si>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</si>
  <si>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Diesel + SCR + DPF</t>
  </si>
  <si>
    <t>Aardgas &lt; 1g NOx (stochiometrisch)</t>
  </si>
  <si>
    <t>Aardgas &lt; 2g NOx (lean burn)</t>
  </si>
  <si>
    <t>Gewogen emissiefactor</t>
  </si>
  <si>
    <t>Jaar</t>
  </si>
  <si>
    <t>Toegepaste techniek</t>
  </si>
  <si>
    <t>Schalingsfactor</t>
  </si>
  <si>
    <t>NOx</t>
  </si>
  <si>
    <t>NO2</t>
  </si>
  <si>
    <t>PM10</t>
  </si>
  <si>
    <t>Som</t>
  </si>
  <si>
    <t>Schalingsfactoren</t>
  </si>
  <si>
    <t>Selectie schalingsfactoren</t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</si>
  <si>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</si>
  <si>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</si>
  <si>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</si>
  <si>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</si>
  <si>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</si>
  <si>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</si>
  <si>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</si>
  <si>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</si>
  <si>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</si>
  <si>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</si>
  <si>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</si>
  <si>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</si>
  <si>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</si>
  <si>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</si>
  <si>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</si>
  <si>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</si>
  <si>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</si>
  <si>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</si>
  <si>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</si>
  <si>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</si>
  <si>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</si>
  <si>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</si>
  <si>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</si>
  <si>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</si>
  <si>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</si>
  <si>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</si>
  <si>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</si>
  <si>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</si>
  <si>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</si>
  <si>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</si>
  <si>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</si>
  <si>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IA</t>
  </si>
  <si>
    <t>IB</t>
  </si>
  <si>
    <t>IC</t>
  </si>
  <si>
    <t>II</t>
  </si>
  <si>
    <t>NOx [g/km]</t>
  </si>
  <si>
    <t>NO2 direkt [g/km]</t>
  </si>
  <si>
    <t>PM10 totaal [g/km]</t>
  </si>
  <si>
    <t>Legenda</t>
  </si>
  <si>
    <t>ZEV</t>
  </si>
  <si>
    <t>Aardgas</t>
  </si>
  <si>
    <t>Waterstof brandstofcel</t>
  </si>
  <si>
    <t>Elektisch</t>
  </si>
  <si>
    <t>Elektrisch</t>
  </si>
  <si>
    <t>LPG</t>
  </si>
  <si>
    <t>waterstof brandstofcel</t>
  </si>
  <si>
    <t>elektrisch</t>
  </si>
  <si>
    <t>Nieuwe emissiefactoren</t>
  </si>
  <si>
    <t>Bustechnologie + Emissiefactoren TNO en gemiddelde emissiefactoren RIVM</t>
  </si>
  <si>
    <t>Wegtype</t>
  </si>
  <si>
    <t>Component</t>
  </si>
  <si>
    <t>buitenweg</t>
  </si>
  <si>
    <t>CO</t>
  </si>
  <si>
    <t>PM10totaal</t>
  </si>
  <si>
    <t>PM2.5totaal</t>
  </si>
  <si>
    <t>stad doorstromend</t>
  </si>
  <si>
    <t>stad normaal</t>
  </si>
  <si>
    <t>stad stagnerend</t>
  </si>
  <si>
    <t>Verkeerscategorie</t>
  </si>
  <si>
    <t>Voertuigtype</t>
  </si>
  <si>
    <t>bussen</t>
  </si>
  <si>
    <t>autobussen</t>
  </si>
  <si>
    <t>TNO 2021</t>
  </si>
  <si>
    <t>RIVM 2021</t>
  </si>
  <si>
    <t>(uit generieke gegevens IenW-site)</t>
  </si>
  <si>
    <t>(van Norbert Ligterink, per mail)</t>
  </si>
  <si>
    <t>Eigen waarden rel. aandeel VTKs * EF TNO</t>
  </si>
  <si>
    <t>oude type</t>
  </si>
  <si>
    <t>D / IA</t>
  </si>
  <si>
    <t>C / IB</t>
  </si>
  <si>
    <t>E / IC</t>
  </si>
  <si>
    <t>B / II</t>
  </si>
  <si>
    <t>Relatief aandeel voertuigen (lijnbussen)</t>
  </si>
  <si>
    <t>Schalingsfactor = gewogen emissiefactor bij eigen waarden relatief aandeel VTKs / emissiefactor RIVM van betreffend jaar</t>
  </si>
  <si>
    <t>Selectie van schalingsfactoren bij gekozen snelheidstype en jaar</t>
  </si>
  <si>
    <r>
      <t>NO</t>
    </r>
    <r>
      <rPr>
        <b/>
        <vertAlign val="subscript"/>
        <sz val="10"/>
        <color theme="0"/>
        <rFont val="Arial"/>
        <family val="2"/>
      </rPr>
      <t>x</t>
    </r>
    <r>
      <rPr>
        <b/>
        <sz val="10"/>
        <color theme="0"/>
        <rFont val="Arial"/>
        <family val="2"/>
      </rPr>
      <t xml:space="preserve">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</si>
  <si>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[g/km]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</si>
  <si>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[g/km]</t>
    </r>
  </si>
  <si>
    <r>
      <t>NO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direct [ - ]</t>
    </r>
  </si>
  <si>
    <r>
      <t>PM</t>
    </r>
    <r>
      <rPr>
        <b/>
        <vertAlign val="subscript"/>
        <sz val="10"/>
        <color theme="0"/>
        <rFont val="Arial"/>
        <family val="2"/>
      </rPr>
      <t>10</t>
    </r>
    <r>
      <rPr>
        <b/>
        <sz val="10"/>
        <color theme="0"/>
        <rFont val="Arial"/>
        <family val="2"/>
      </rPr>
      <t xml:space="preserve"> totaal [ - 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</si>
</sst>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Times New Roman"/>
      <family val="1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0" fillId="3" borderId="0" xfId="0" applyFill="1"/>
    <xf numFmtId="0" fontId="2" fillId="3" borderId="0" xfId="0" applyFont="1" applyFill="1"/>
    <xf numFmtId="0" fontId="2" fillId="3" borderId="7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right" vertical="top" wrapText="1"/>
    </xf>
    <xf numFmtId="1" fontId="3" fillId="3" borderId="15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16" xfId="0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0" fillId="3" borderId="1" xfId="0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0" fillId="3" borderId="7" xfId="0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0" fillId="3" borderId="3" xfId="0" applyFill="1" applyBorder="1"/>
    <xf numFmtId="0" fontId="0" fillId="3" borderId="5" xfId="0" applyFill="1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4" borderId="13" xfId="0" applyFont="1" applyFill="1" applyBorder="1"/>
    <xf numFmtId="165" fontId="0" fillId="3" borderId="0" xfId="0" applyNumberFormat="1" applyFill="1"/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2" fillId="5" borderId="12" xfId="0" applyFont="1" applyFill="1" applyBorder="1"/>
    <xf numFmtId="0" fontId="2" fillId="5" borderId="7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/>
    </xf>
    <xf numFmtId="0" fontId="2" fillId="3" borderId="10" xfId="0" applyFont="1" applyFill="1" applyBorder="1" applyAlignment="1"/>
    <xf numFmtId="0" fontId="2" fillId="3" borderId="10" xfId="0" applyFont="1" applyFill="1" applyBorder="1" applyAlignment="1">
      <alignment horizontal="left"/>
    </xf>
    <xf numFmtId="0" fontId="9" fillId="6" borderId="0" xfId="0" applyFont="1" applyFill="1" applyBorder="1"/>
    <xf numFmtId="0" fontId="6" fillId="6" borderId="0" xfId="0" applyFont="1" applyFill="1" applyBorder="1"/>
    <xf numFmtId="164" fontId="9" fillId="6" borderId="0" xfId="0" applyNumberFormat="1" applyFont="1" applyFill="1" applyBorder="1"/>
    <xf numFmtId="0" fontId="9" fillId="6" borderId="0" xfId="0" applyFont="1" applyFill="1" applyBorder="1" applyAlignment="1">
      <alignment horizontal="center"/>
    </xf>
    <xf numFmtId="2" fontId="6" fillId="6" borderId="0" xfId="1" applyNumberFormat="1" applyFont="1" applyFill="1" applyBorder="1" applyAlignment="1">
      <alignment horizontal="center"/>
    </xf>
    <xf numFmtId="0" fontId="9" fillId="6" borderId="0" xfId="1" applyFont="1" applyFill="1" applyBorder="1" applyAlignment="1">
      <alignment horizontal="left"/>
    </xf>
    <xf numFmtId="0" fontId="9" fillId="6" borderId="0" xfId="0" applyFont="1" applyFill="1" applyBorder="1" applyAlignment="1">
      <alignment vertical="top"/>
    </xf>
    <xf numFmtId="165" fontId="6" fillId="6" borderId="0" xfId="0" applyNumberFormat="1" applyFont="1" applyFill="1" applyBorder="1" applyAlignment="1">
      <alignment horizontal="center" vertical="top"/>
    </xf>
    <xf numFmtId="0" fontId="5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vertical="top"/>
    </xf>
    <xf numFmtId="14" fontId="9" fillId="6" borderId="0" xfId="0" applyNumberFormat="1" applyFont="1" applyFill="1" applyBorder="1" applyAlignment="1"/>
    <xf numFmtId="0" fontId="9" fillId="6" borderId="0" xfId="0" applyFont="1" applyFill="1" applyBorder="1" applyAlignment="1"/>
    <xf numFmtId="0" fontId="9" fillId="6" borderId="0" xfId="1" applyFont="1" applyFill="1" applyBorder="1" applyAlignment="1"/>
    <xf numFmtId="0" fontId="9" fillId="6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14" fontId="9" fillId="6" borderId="0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" fontId="9" fillId="6" borderId="0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2" fontId="6" fillId="6" borderId="0" xfId="0" applyNumberFormat="1" applyFont="1" applyFill="1" applyBorder="1" applyAlignment="1">
      <alignment horizontal="center" vertical="center"/>
    </xf>
    <xf numFmtId="165" fontId="9" fillId="6" borderId="0" xfId="0" applyNumberFormat="1" applyFont="1" applyFill="1" applyBorder="1" applyAlignment="1">
      <alignment horizontal="center" vertical="center"/>
    </xf>
    <xf numFmtId="1" fontId="9" fillId="6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left" vertical="center"/>
    </xf>
    <xf numFmtId="0" fontId="9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Rekenblad!$B$71" fmlaRange="Rekenblad!$B$72:$B$83" noThreeD="1" sel="2" val="0"/>
</file>

<file path=xl/ctrlProps/ctrlProp2.xml><?xml version="1.0" encoding="utf-8"?>
<formControlPr xmlns="http://schemas.microsoft.com/office/spreadsheetml/2009/9/main" objectType="Drop" dropLines="4" dropStyle="combo" dx="16" fmlaLink="Rekenblad!$B$87" fmlaRange="Rekenblad!$B$88:$B$91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19050</xdr:colOff>
          <xdr:row>4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9525</xdr:rowOff>
        </xdr:from>
        <xdr:to>
          <xdr:col>4</xdr:col>
          <xdr:colOff>9525</xdr:colOff>
          <xdr:row>5</xdr:row>
          <xdr:rowOff>171450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B3:H40"/>
  <sheetViews>
    <sheetView tabSelected="1" zoomScaleNormal="100" workbookViewId="0">
      <selection activeCell="D5" sqref="D5"/>
    </sheetView>
  </sheetViews>
  <sheetFormatPr defaultColWidth="9.140625" defaultRowHeight="12.75" x14ac:dyDescent="0.2"/>
  <cols>
    <col min="1" max="1" width="2.7109375" style="1" customWidth="1"/>
    <col min="2" max="2" width="12.42578125" style="1" customWidth="1"/>
    <col min="3" max="3" width="36.28515625" style="1" customWidth="1"/>
    <col min="4" max="4" width="17.7109375" style="1" customWidth="1"/>
    <col min="5" max="5" width="59.140625" style="1" customWidth="1"/>
    <col min="6" max="6" width="30.7109375" style="1" customWidth="1"/>
    <col min="7" max="7" width="10.5703125" style="1" bestFit="1" customWidth="1"/>
    <col min="8" max="16384" width="9.140625" style="1"/>
  </cols>
  <sheetData>
    <row r="3" spans="2:8" ht="13.5" thickBot="1" x14ac:dyDescent="0.25">
      <c r="C3" s="2"/>
      <c r="E3" s="2" t="s">
        <v>67</v>
      </c>
    </row>
    <row r="4" spans="2:8" ht="13.5" thickBot="1" x14ac:dyDescent="0.25">
      <c r="C4" s="3" t="s">
        <v>33</v>
      </c>
      <c r="D4" s="51" t="s">
        <v>32</v>
      </c>
      <c r="E4" s="40" t="s">
        <v>56</v>
      </c>
      <c r="F4" s="4"/>
      <c r="G4" s="4"/>
    </row>
    <row r="5" spans="2:8" ht="15" customHeight="1" x14ac:dyDescent="0.2">
      <c r="C5" s="5" t="s">
        <v>20</v>
      </c>
      <c r="D5" s="6" t="str">
        <f>Rekenblad!E65</f>
        <v>OK</v>
      </c>
      <c r="E5" s="47" t="s">
        <v>57</v>
      </c>
      <c r="F5" s="7"/>
      <c r="G5" s="7"/>
    </row>
    <row r="6" spans="2:8" ht="15" customHeight="1" thickBot="1" x14ac:dyDescent="0.25">
      <c r="C6" s="8" t="s">
        <v>35</v>
      </c>
      <c r="D6" s="9" t="str">
        <f>Rekenblad!E66</f>
        <v>OK</v>
      </c>
      <c r="E6" s="41" t="s">
        <v>58</v>
      </c>
      <c r="F6" s="11"/>
      <c r="G6" s="11"/>
    </row>
    <row r="7" spans="2:8" ht="15.75" customHeight="1" x14ac:dyDescent="0.2">
      <c r="C7" s="12"/>
      <c r="D7" s="13"/>
      <c r="E7" s="10"/>
      <c r="F7" s="11"/>
      <c r="G7" s="11"/>
    </row>
    <row r="8" spans="2:8" ht="15.75" customHeight="1" x14ac:dyDescent="0.2">
      <c r="C8" s="14"/>
      <c r="D8" s="15"/>
      <c r="F8" s="11"/>
      <c r="G8" s="11"/>
    </row>
    <row r="9" spans="2:8" ht="15.75" customHeight="1" x14ac:dyDescent="0.2">
      <c r="C9" s="14"/>
      <c r="D9" s="15"/>
      <c r="F9" s="11"/>
      <c r="G9" s="11"/>
    </row>
    <row r="10" spans="2:8" ht="13.5" thickBot="1" x14ac:dyDescent="0.25"/>
    <row r="11" spans="2:8" ht="13.5" thickBot="1" x14ac:dyDescent="0.25">
      <c r="C11" s="16"/>
      <c r="D11" s="52" t="s">
        <v>101</v>
      </c>
      <c r="E11" s="50"/>
    </row>
    <row r="12" spans="2:8" ht="13.5" thickBot="1" x14ac:dyDescent="0.25">
      <c r="B12" s="17" t="s">
        <v>8</v>
      </c>
      <c r="C12" s="18" t="s">
        <v>21</v>
      </c>
      <c r="D12" s="19" t="s">
        <v>40</v>
      </c>
      <c r="E12" s="17" t="s">
        <v>51</v>
      </c>
    </row>
    <row r="13" spans="2:8" x14ac:dyDescent="0.2">
      <c r="B13" s="20" t="s">
        <v>5</v>
      </c>
      <c r="C13" s="46" t="s">
        <v>73</v>
      </c>
      <c r="D13" s="87">
        <v>0</v>
      </c>
      <c r="E13" s="45"/>
    </row>
    <row r="14" spans="2:8" ht="13.5" thickBot="1" x14ac:dyDescent="0.25">
      <c r="B14" s="30"/>
      <c r="C14" s="31" t="s">
        <v>10</v>
      </c>
      <c r="D14" s="88">
        <v>0</v>
      </c>
      <c r="E14" s="29"/>
      <c r="G14" s="42"/>
      <c r="H14" s="42"/>
    </row>
    <row r="15" spans="2:8" ht="13.5" thickBot="1" x14ac:dyDescent="0.25">
      <c r="B15" s="23" t="s">
        <v>6</v>
      </c>
      <c r="C15" s="24" t="s">
        <v>10</v>
      </c>
      <c r="D15" s="89">
        <v>0</v>
      </c>
      <c r="E15" s="25"/>
      <c r="G15" s="42"/>
      <c r="H15" s="42"/>
    </row>
    <row r="16" spans="2:8" x14ac:dyDescent="0.2">
      <c r="B16" s="26" t="s">
        <v>7</v>
      </c>
      <c r="C16" s="27" t="s">
        <v>10</v>
      </c>
      <c r="D16" s="90">
        <v>0</v>
      </c>
      <c r="E16" s="22"/>
      <c r="G16" s="42"/>
      <c r="H16" s="42"/>
    </row>
    <row r="17" spans="2:8" x14ac:dyDescent="0.2">
      <c r="B17" s="26"/>
      <c r="C17" s="27" t="s">
        <v>11</v>
      </c>
      <c r="D17" s="90">
        <v>0</v>
      </c>
      <c r="E17" s="28" t="s">
        <v>42</v>
      </c>
      <c r="G17" s="42"/>
      <c r="H17" s="42"/>
    </row>
    <row r="18" spans="2:8" ht="13.5" thickBot="1" x14ac:dyDescent="0.25">
      <c r="B18" s="26"/>
      <c r="C18" s="27" t="s">
        <v>12</v>
      </c>
      <c r="D18" s="90">
        <v>0</v>
      </c>
      <c r="E18" s="29" t="s">
        <v>41</v>
      </c>
      <c r="G18" s="42"/>
      <c r="H18" s="42"/>
    </row>
    <row r="19" spans="2:8" x14ac:dyDescent="0.2">
      <c r="B19" s="20" t="s">
        <v>0</v>
      </c>
      <c r="C19" s="21" t="s">
        <v>10</v>
      </c>
      <c r="D19" s="87">
        <v>0</v>
      </c>
      <c r="E19" s="28"/>
      <c r="G19" s="42"/>
      <c r="H19" s="42"/>
    </row>
    <row r="20" spans="2:8" x14ac:dyDescent="0.2">
      <c r="B20" s="26"/>
      <c r="C20" s="27" t="s">
        <v>11</v>
      </c>
      <c r="D20" s="90">
        <v>0</v>
      </c>
      <c r="E20" s="28" t="s">
        <v>42</v>
      </c>
      <c r="G20" s="42"/>
      <c r="H20" s="42"/>
    </row>
    <row r="21" spans="2:8" x14ac:dyDescent="0.2">
      <c r="B21" s="26"/>
      <c r="C21" s="27" t="s">
        <v>12</v>
      </c>
      <c r="D21" s="90">
        <v>0</v>
      </c>
      <c r="E21" s="28" t="s">
        <v>41</v>
      </c>
      <c r="G21" s="42"/>
      <c r="H21" s="42"/>
    </row>
    <row r="22" spans="2:8" ht="13.5" thickBot="1" x14ac:dyDescent="0.25">
      <c r="B22" s="30"/>
      <c r="C22" s="31" t="s">
        <v>13</v>
      </c>
      <c r="D22" s="88">
        <v>0</v>
      </c>
      <c r="E22" s="28" t="s">
        <v>43</v>
      </c>
      <c r="G22" s="42"/>
      <c r="H22" s="42"/>
    </row>
    <row r="23" spans="2:8" x14ac:dyDescent="0.2">
      <c r="B23" s="20" t="s">
        <v>1</v>
      </c>
      <c r="C23" s="21" t="s">
        <v>14</v>
      </c>
      <c r="D23" s="87">
        <v>0</v>
      </c>
      <c r="E23" s="22" t="s">
        <v>45</v>
      </c>
      <c r="G23" s="42"/>
      <c r="H23" s="42"/>
    </row>
    <row r="24" spans="2:8" x14ac:dyDescent="0.2">
      <c r="B24" s="26"/>
      <c r="C24" s="27" t="s">
        <v>15</v>
      </c>
      <c r="D24" s="90">
        <v>0</v>
      </c>
      <c r="E24" s="28" t="s">
        <v>44</v>
      </c>
      <c r="G24" s="42"/>
      <c r="H24" s="42"/>
    </row>
    <row r="25" spans="2:8" ht="13.5" thickBot="1" x14ac:dyDescent="0.25">
      <c r="B25" s="30"/>
      <c r="C25" s="31" t="s">
        <v>18</v>
      </c>
      <c r="D25" s="88">
        <v>0</v>
      </c>
      <c r="E25" s="29" t="s">
        <v>46</v>
      </c>
      <c r="G25" s="42"/>
      <c r="H25" s="42"/>
    </row>
    <row r="26" spans="2:8" x14ac:dyDescent="0.2">
      <c r="B26" s="20" t="s">
        <v>2</v>
      </c>
      <c r="C26" s="21" t="s">
        <v>14</v>
      </c>
      <c r="D26" s="87">
        <v>0</v>
      </c>
      <c r="E26" s="28" t="s">
        <v>45</v>
      </c>
      <c r="G26" s="42"/>
      <c r="H26" s="42"/>
    </row>
    <row r="27" spans="2:8" ht="13.5" thickBot="1" x14ac:dyDescent="0.25">
      <c r="B27" s="26"/>
      <c r="C27" s="27" t="s">
        <v>15</v>
      </c>
      <c r="D27" s="90">
        <v>0</v>
      </c>
      <c r="E27" s="28" t="s">
        <v>44</v>
      </c>
      <c r="G27" s="42"/>
      <c r="H27" s="42"/>
    </row>
    <row r="28" spans="2:8" x14ac:dyDescent="0.2">
      <c r="B28" s="20" t="s">
        <v>4</v>
      </c>
      <c r="C28" s="21" t="s">
        <v>16</v>
      </c>
      <c r="D28" s="87">
        <v>0.2</v>
      </c>
      <c r="E28" s="22" t="s">
        <v>43</v>
      </c>
      <c r="G28" s="42"/>
      <c r="H28" s="42"/>
    </row>
    <row r="29" spans="2:8" x14ac:dyDescent="0.2">
      <c r="B29" s="26"/>
      <c r="C29" s="27" t="s">
        <v>53</v>
      </c>
      <c r="D29" s="90">
        <v>0</v>
      </c>
      <c r="E29" s="28" t="s">
        <v>52</v>
      </c>
      <c r="G29" s="42"/>
      <c r="H29" s="42"/>
    </row>
    <row r="30" spans="2:8" ht="13.5" thickBot="1" x14ac:dyDescent="0.25">
      <c r="B30" s="26"/>
      <c r="C30" s="27" t="s">
        <v>18</v>
      </c>
      <c r="D30" s="90">
        <v>0</v>
      </c>
      <c r="E30" s="29" t="s">
        <v>46</v>
      </c>
      <c r="G30" s="42"/>
      <c r="H30" s="42"/>
    </row>
    <row r="31" spans="2:8" x14ac:dyDescent="0.2">
      <c r="B31" s="20" t="s">
        <v>3</v>
      </c>
      <c r="C31" s="43" t="s">
        <v>10</v>
      </c>
      <c r="D31" s="87">
        <v>0.2</v>
      </c>
      <c r="E31" s="28"/>
      <c r="G31" s="42"/>
      <c r="H31" s="42"/>
    </row>
    <row r="32" spans="2:8" ht="13.5" thickBot="1" x14ac:dyDescent="0.25">
      <c r="B32" s="26"/>
      <c r="C32" s="44" t="s">
        <v>69</v>
      </c>
      <c r="D32" s="88">
        <v>0.2</v>
      </c>
      <c r="E32" s="29"/>
      <c r="G32" s="42"/>
      <c r="H32" s="42"/>
    </row>
    <row r="33" spans="2:8" x14ac:dyDescent="0.2">
      <c r="B33" s="20" t="s">
        <v>68</v>
      </c>
      <c r="C33" s="43" t="s">
        <v>70</v>
      </c>
      <c r="D33" s="87">
        <v>0.2</v>
      </c>
      <c r="E33" s="22"/>
      <c r="G33" s="42"/>
      <c r="H33" s="42"/>
    </row>
    <row r="34" spans="2:8" ht="13.5" thickBot="1" x14ac:dyDescent="0.25">
      <c r="B34" s="30"/>
      <c r="C34" s="44" t="s">
        <v>71</v>
      </c>
      <c r="D34" s="88">
        <v>0.2</v>
      </c>
      <c r="E34" s="29"/>
      <c r="G34" s="42"/>
      <c r="H34" s="42"/>
    </row>
    <row r="35" spans="2:8" ht="13.5" thickBot="1" x14ac:dyDescent="0.25">
      <c r="B35" s="32"/>
      <c r="C35" s="33" t="s">
        <v>26</v>
      </c>
      <c r="D35" s="49">
        <f>SUM(D13:D34)</f>
        <v>1</v>
      </c>
      <c r="E35" s="48" t="str">
        <f>Rekenblad!E67</f>
        <v>OK</v>
      </c>
    </row>
    <row r="37" spans="2:8" ht="13.5" thickBot="1" x14ac:dyDescent="0.25">
      <c r="C37" s="53"/>
      <c r="D37" s="54" t="s">
        <v>22</v>
      </c>
    </row>
    <row r="38" spans="2:8" x14ac:dyDescent="0.2">
      <c r="C38" s="34" t="s">
        <v>23</v>
      </c>
      <c r="D38" s="37">
        <f>SUM(Rekenblad!C51:C62)</f>
        <v>0.46436595656144158</v>
      </c>
    </row>
    <row r="39" spans="2:8" x14ac:dyDescent="0.2">
      <c r="C39" s="35" t="s">
        <v>24</v>
      </c>
      <c r="D39" s="38">
        <f>SUM(Rekenblad!D51:D62)</f>
        <v>0.81716027810250425</v>
      </c>
    </row>
    <row r="40" spans="2:8" ht="13.5" thickBot="1" x14ac:dyDescent="0.25">
      <c r="C40" s="36" t="s">
        <v>25</v>
      </c>
      <c r="D40" s="39">
        <f>SUM(Rekenblad!E51:E62)</f>
        <v>0.67443660181835963</v>
      </c>
    </row>
  </sheetData>
  <sheetProtection algorithmName="SHA-512" hashValue="0zn/rDFGynkSFSdeElqzqplr1evASeWr+hc1G+P5krBe1hsq4mv0NnOqWat5bP7NDdYgbih9xf6uW+VBEhOCtQ==" saltValue="RqsaUfLHjISW4aIiLj9ooQ==" spinCount="100000" sheet="1" objects="1" scenarios="1"/>
  <phoneticPr fontId="1" type="noConversion"/>
  <pageMargins left="0.48" right="0.47" top="0.46" bottom="0.37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19050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9525</xdr:rowOff>
                  </from>
                  <to>
                    <xdr:col>4</xdr:col>
                    <xdr:colOff>9525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5:N91"/>
  <sheetViews>
    <sheetView zoomScale="80" zoomScaleNormal="80" workbookViewId="0"/>
  </sheetViews>
  <sheetFormatPr defaultRowHeight="12.75" x14ac:dyDescent="0.2"/>
  <cols>
    <col min="1" max="1" width="9.140625" style="73"/>
    <col min="2" max="2" width="32.7109375" style="73" customWidth="1"/>
    <col min="3" max="3" width="10.7109375" style="73" customWidth="1"/>
    <col min="4" max="6" width="9.5703125" style="73" bestFit="1" customWidth="1"/>
    <col min="7" max="7" width="10.7109375" style="73" bestFit="1" customWidth="1"/>
    <col min="8" max="20" width="9.140625" style="73"/>
    <col min="21" max="21" width="9.42578125" style="73" customWidth="1"/>
    <col min="22" max="16384" width="9.140625" style="73"/>
  </cols>
  <sheetData>
    <row r="5" spans="1:14" ht="14.25" x14ac:dyDescent="0.2">
      <c r="A5" s="77" t="s">
        <v>95</v>
      </c>
      <c r="B5" s="77"/>
      <c r="C5" s="78" t="s">
        <v>104</v>
      </c>
      <c r="D5" s="78"/>
      <c r="E5" s="78"/>
      <c r="F5" s="78"/>
      <c r="G5" s="78" t="s">
        <v>105</v>
      </c>
      <c r="H5" s="78"/>
      <c r="I5" s="78"/>
      <c r="J5" s="78"/>
      <c r="K5" s="79" t="s">
        <v>106</v>
      </c>
      <c r="L5" s="79"/>
      <c r="M5" s="79"/>
      <c r="N5" s="79"/>
    </row>
    <row r="6" spans="1:14" x14ac:dyDescent="0.2">
      <c r="A6" s="74" t="s">
        <v>8</v>
      </c>
      <c r="B6" s="74" t="s">
        <v>9</v>
      </c>
      <c r="C6" s="80" t="s">
        <v>97</v>
      </c>
      <c r="D6" s="80" t="s">
        <v>98</v>
      </c>
      <c r="E6" s="80" t="s">
        <v>99</v>
      </c>
      <c r="F6" s="80" t="s">
        <v>100</v>
      </c>
      <c r="G6" s="80" t="s">
        <v>97</v>
      </c>
      <c r="H6" s="80" t="s">
        <v>98</v>
      </c>
      <c r="I6" s="80" t="s">
        <v>99</v>
      </c>
      <c r="J6" s="80" t="s">
        <v>100</v>
      </c>
      <c r="K6" s="80" t="s">
        <v>97</v>
      </c>
      <c r="L6" s="80" t="s">
        <v>98</v>
      </c>
      <c r="M6" s="80" t="s">
        <v>99</v>
      </c>
      <c r="N6" s="80" t="s">
        <v>100</v>
      </c>
    </row>
    <row r="7" spans="1:14" x14ac:dyDescent="0.2">
      <c r="A7" s="75" t="s">
        <v>5</v>
      </c>
      <c r="B7" s="75" t="s">
        <v>73</v>
      </c>
      <c r="C7" s="81">
        <f>Voorblad!$D$13*Brondata!C10</f>
        <v>0</v>
      </c>
      <c r="D7" s="81">
        <f>Voorblad!$D$13*Brondata!D10</f>
        <v>0</v>
      </c>
      <c r="E7" s="81">
        <f>Voorblad!$D$13*Brondata!E10</f>
        <v>0</v>
      </c>
      <c r="F7" s="81">
        <f>Voorblad!$D$13*Brondata!F10</f>
        <v>0</v>
      </c>
      <c r="G7" s="81">
        <f>Voorblad!$D$13*Brondata!G10</f>
        <v>0</v>
      </c>
      <c r="H7" s="81">
        <f>Voorblad!$D$13*Brondata!H10</f>
        <v>0</v>
      </c>
      <c r="I7" s="81">
        <f>Voorblad!$D$13*Brondata!I10</f>
        <v>0</v>
      </c>
      <c r="J7" s="81">
        <f>Voorblad!$D$13*Brondata!J10</f>
        <v>0</v>
      </c>
      <c r="K7" s="81">
        <f>Voorblad!$D$13*Brondata!K10</f>
        <v>0</v>
      </c>
      <c r="L7" s="81">
        <f>Voorblad!$D$13*Brondata!L10</f>
        <v>0</v>
      </c>
      <c r="M7" s="81">
        <f>Voorblad!$D$13*Brondata!M10</f>
        <v>0</v>
      </c>
      <c r="N7" s="81">
        <f>Voorblad!$D$13*Brondata!N10</f>
        <v>0</v>
      </c>
    </row>
    <row r="8" spans="1:14" x14ac:dyDescent="0.2">
      <c r="A8" s="75"/>
      <c r="B8" s="75" t="s">
        <v>10</v>
      </c>
      <c r="C8" s="81">
        <f>Voorblad!$D$14*Brondata!C11</f>
        <v>0</v>
      </c>
      <c r="D8" s="81">
        <f>Voorblad!$D$14*Brondata!D11</f>
        <v>0</v>
      </c>
      <c r="E8" s="81">
        <f>Voorblad!$D$14*Brondata!E11</f>
        <v>0</v>
      </c>
      <c r="F8" s="81">
        <f>Voorblad!$D$14*Brondata!F11</f>
        <v>0</v>
      </c>
      <c r="G8" s="81">
        <f>Voorblad!$D$14*Brondata!G11</f>
        <v>0</v>
      </c>
      <c r="H8" s="81">
        <f>Voorblad!$D$14*Brondata!H11</f>
        <v>0</v>
      </c>
      <c r="I8" s="81">
        <f>Voorblad!$D$14*Brondata!I11</f>
        <v>0</v>
      </c>
      <c r="J8" s="81">
        <f>Voorblad!$D$14*Brondata!J11</f>
        <v>0</v>
      </c>
      <c r="K8" s="81">
        <f>Voorblad!$D$14*Brondata!K11</f>
        <v>0</v>
      </c>
      <c r="L8" s="81">
        <f>Voorblad!$D$14*Brondata!L11</f>
        <v>0</v>
      </c>
      <c r="M8" s="81">
        <f>Voorblad!$D$14*Brondata!M11</f>
        <v>0</v>
      </c>
      <c r="N8" s="81">
        <f>Voorblad!$D$14*Brondata!N11</f>
        <v>0</v>
      </c>
    </row>
    <row r="9" spans="1:14" x14ac:dyDescent="0.2">
      <c r="A9" s="75" t="s">
        <v>6</v>
      </c>
      <c r="B9" s="75" t="s">
        <v>10</v>
      </c>
      <c r="C9" s="81">
        <f>Voorblad!$D$15*Brondata!C12</f>
        <v>0</v>
      </c>
      <c r="D9" s="81">
        <f>Voorblad!$D$15*Brondata!D12</f>
        <v>0</v>
      </c>
      <c r="E9" s="81">
        <f>Voorblad!$D$15*Brondata!E12</f>
        <v>0</v>
      </c>
      <c r="F9" s="81">
        <f>Voorblad!$D$15*Brondata!F12</f>
        <v>0</v>
      </c>
      <c r="G9" s="81">
        <f>Voorblad!$D$15*Brondata!G12</f>
        <v>0</v>
      </c>
      <c r="H9" s="81">
        <f>Voorblad!$D$15*Brondata!H12</f>
        <v>0</v>
      </c>
      <c r="I9" s="81">
        <f>Voorblad!$D$15*Brondata!I12</f>
        <v>0</v>
      </c>
      <c r="J9" s="81">
        <f>Voorblad!$D$15*Brondata!J12</f>
        <v>0</v>
      </c>
      <c r="K9" s="81">
        <f>Voorblad!$D$15*Brondata!K12</f>
        <v>0</v>
      </c>
      <c r="L9" s="81">
        <f>Voorblad!$D$15*Brondata!L12</f>
        <v>0</v>
      </c>
      <c r="M9" s="81">
        <f>Voorblad!$D$15*Brondata!M12</f>
        <v>0</v>
      </c>
      <c r="N9" s="81">
        <f>Voorblad!$D$15*Brondata!N12</f>
        <v>0</v>
      </c>
    </row>
    <row r="10" spans="1:14" x14ac:dyDescent="0.2">
      <c r="A10" s="75" t="s">
        <v>7</v>
      </c>
      <c r="B10" s="75" t="s">
        <v>10</v>
      </c>
      <c r="C10" s="81">
        <f>Voorblad!$D$16*Brondata!C13</f>
        <v>0</v>
      </c>
      <c r="D10" s="81">
        <f>Voorblad!$D$16*Brondata!D13</f>
        <v>0</v>
      </c>
      <c r="E10" s="81">
        <f>Voorblad!$D$16*Brondata!E13</f>
        <v>0</v>
      </c>
      <c r="F10" s="81">
        <f>Voorblad!$D$16*Brondata!F13</f>
        <v>0</v>
      </c>
      <c r="G10" s="81">
        <f>Voorblad!$D$16*Brondata!G13</f>
        <v>0</v>
      </c>
      <c r="H10" s="81">
        <f>Voorblad!$D$16*Brondata!H13</f>
        <v>0</v>
      </c>
      <c r="I10" s="81">
        <f>Voorblad!$D$16*Brondata!I13</f>
        <v>0</v>
      </c>
      <c r="J10" s="81">
        <f>Voorblad!$D$16*Brondata!J13</f>
        <v>0</v>
      </c>
      <c r="K10" s="81">
        <f>Voorblad!$D$16*Brondata!K13</f>
        <v>0</v>
      </c>
      <c r="L10" s="81">
        <f>Voorblad!$D$16*Brondata!L13</f>
        <v>0</v>
      </c>
      <c r="M10" s="81">
        <f>Voorblad!$D$16*Brondata!M13</f>
        <v>0</v>
      </c>
      <c r="N10" s="81">
        <f>Voorblad!$D$16*Brondata!N13</f>
        <v>0</v>
      </c>
    </row>
    <row r="11" spans="1:14" x14ac:dyDescent="0.2">
      <c r="A11" s="75"/>
      <c r="B11" s="75" t="s">
        <v>11</v>
      </c>
      <c r="C11" s="81">
        <f>Voorblad!$D$17*Brondata!C14</f>
        <v>0</v>
      </c>
      <c r="D11" s="81">
        <f>Voorblad!$D$17*Brondata!D14</f>
        <v>0</v>
      </c>
      <c r="E11" s="81">
        <f>Voorblad!$D$17*Brondata!E14</f>
        <v>0</v>
      </c>
      <c r="F11" s="81">
        <f>Voorblad!$D$17*Brondata!F14</f>
        <v>0</v>
      </c>
      <c r="G11" s="81">
        <f>Voorblad!$D$17*Brondata!G14</f>
        <v>0</v>
      </c>
      <c r="H11" s="81">
        <f>Voorblad!$D$17*Brondata!H14</f>
        <v>0</v>
      </c>
      <c r="I11" s="81">
        <f>Voorblad!$D$17*Brondata!I14</f>
        <v>0</v>
      </c>
      <c r="J11" s="81">
        <f>Voorblad!$D$17*Brondata!J14</f>
        <v>0</v>
      </c>
      <c r="K11" s="81">
        <f>Voorblad!$D$17*Brondata!K14</f>
        <v>0</v>
      </c>
      <c r="L11" s="81">
        <f>Voorblad!$D$17*Brondata!L14</f>
        <v>0</v>
      </c>
      <c r="M11" s="81">
        <f>Voorblad!$D$17*Brondata!M14</f>
        <v>0</v>
      </c>
      <c r="N11" s="81">
        <f>Voorblad!$D$17*Brondata!N14</f>
        <v>0</v>
      </c>
    </row>
    <row r="12" spans="1:14" x14ac:dyDescent="0.2">
      <c r="A12" s="75"/>
      <c r="B12" s="75" t="s">
        <v>12</v>
      </c>
      <c r="C12" s="81">
        <f>Voorblad!$D$18*Brondata!C15</f>
        <v>0</v>
      </c>
      <c r="D12" s="81">
        <f>Voorblad!$D$18*Brondata!D15</f>
        <v>0</v>
      </c>
      <c r="E12" s="81">
        <f>Voorblad!$D$18*Brondata!E15</f>
        <v>0</v>
      </c>
      <c r="F12" s="81">
        <f>Voorblad!$D$18*Brondata!F15</f>
        <v>0</v>
      </c>
      <c r="G12" s="81">
        <f>Voorblad!$D$18*Brondata!G15</f>
        <v>0</v>
      </c>
      <c r="H12" s="81">
        <f>Voorblad!$D$18*Brondata!H15</f>
        <v>0</v>
      </c>
      <c r="I12" s="81">
        <f>Voorblad!$D$18*Brondata!I15</f>
        <v>0</v>
      </c>
      <c r="J12" s="81">
        <f>Voorblad!$D$18*Brondata!J15</f>
        <v>0</v>
      </c>
      <c r="K12" s="81">
        <f>Voorblad!$D$18*Brondata!K15</f>
        <v>0</v>
      </c>
      <c r="L12" s="81">
        <f>Voorblad!$D$18*Brondata!L15</f>
        <v>0</v>
      </c>
      <c r="M12" s="81">
        <f>Voorblad!$D$18*Brondata!M15</f>
        <v>0</v>
      </c>
      <c r="N12" s="81">
        <f>Voorblad!$D$18*Brondata!N15</f>
        <v>0</v>
      </c>
    </row>
    <row r="13" spans="1:14" x14ac:dyDescent="0.2">
      <c r="A13" s="75" t="s">
        <v>0</v>
      </c>
      <c r="B13" s="75" t="s">
        <v>10</v>
      </c>
      <c r="C13" s="81">
        <f>Voorblad!$D$19*Brondata!C16</f>
        <v>0</v>
      </c>
      <c r="D13" s="81">
        <f>Voorblad!$D$19*Brondata!D16</f>
        <v>0</v>
      </c>
      <c r="E13" s="81">
        <f>Voorblad!$D$19*Brondata!E16</f>
        <v>0</v>
      </c>
      <c r="F13" s="81">
        <f>Voorblad!$D$19*Brondata!F16</f>
        <v>0</v>
      </c>
      <c r="G13" s="81">
        <f>Voorblad!$D$19*Brondata!G16</f>
        <v>0</v>
      </c>
      <c r="H13" s="81">
        <f>Voorblad!$D$19*Brondata!H16</f>
        <v>0</v>
      </c>
      <c r="I13" s="81">
        <f>Voorblad!$D$19*Brondata!I16</f>
        <v>0</v>
      </c>
      <c r="J13" s="81">
        <f>Voorblad!$D$19*Brondata!J16</f>
        <v>0</v>
      </c>
      <c r="K13" s="81">
        <f>Voorblad!$D$19*Brondata!K16</f>
        <v>0</v>
      </c>
      <c r="L13" s="81">
        <f>Voorblad!$D$19*Brondata!L16</f>
        <v>0</v>
      </c>
      <c r="M13" s="81">
        <f>Voorblad!$D$19*Brondata!M16</f>
        <v>0</v>
      </c>
      <c r="N13" s="81">
        <f>Voorblad!$D$19*Brondata!N16</f>
        <v>0</v>
      </c>
    </row>
    <row r="14" spans="1:14" x14ac:dyDescent="0.2">
      <c r="A14" s="75"/>
      <c r="B14" s="75" t="s">
        <v>11</v>
      </c>
      <c r="C14" s="81">
        <f>Voorblad!$D$20*Brondata!C17</f>
        <v>0</v>
      </c>
      <c r="D14" s="81">
        <f>Voorblad!$D$20*Brondata!D17</f>
        <v>0</v>
      </c>
      <c r="E14" s="81">
        <f>Voorblad!$D$20*Brondata!E17</f>
        <v>0</v>
      </c>
      <c r="F14" s="81">
        <f>Voorblad!$D$20*Brondata!F17</f>
        <v>0</v>
      </c>
      <c r="G14" s="81">
        <f>Voorblad!$D$20*Brondata!G17</f>
        <v>0</v>
      </c>
      <c r="H14" s="81">
        <f>Voorblad!$D$20*Brondata!H17</f>
        <v>0</v>
      </c>
      <c r="I14" s="81">
        <f>Voorblad!$D$20*Brondata!I17</f>
        <v>0</v>
      </c>
      <c r="J14" s="81">
        <f>Voorblad!$D$20*Brondata!J17</f>
        <v>0</v>
      </c>
      <c r="K14" s="81">
        <f>Voorblad!$D$20*Brondata!K17</f>
        <v>0</v>
      </c>
      <c r="L14" s="81">
        <f>Voorblad!$D$20*Brondata!L17</f>
        <v>0</v>
      </c>
      <c r="M14" s="81">
        <f>Voorblad!$D$20*Brondata!M17</f>
        <v>0</v>
      </c>
      <c r="N14" s="81">
        <f>Voorblad!$D$20*Brondata!N17</f>
        <v>0</v>
      </c>
    </row>
    <row r="15" spans="1:14" x14ac:dyDescent="0.2">
      <c r="A15" s="75"/>
      <c r="B15" s="75" t="s">
        <v>12</v>
      </c>
      <c r="C15" s="81">
        <f>Voorblad!$D$21*Brondata!C18</f>
        <v>0</v>
      </c>
      <c r="D15" s="81">
        <f>Voorblad!$D$21*Brondata!D18</f>
        <v>0</v>
      </c>
      <c r="E15" s="81">
        <f>Voorblad!$D$21*Brondata!E18</f>
        <v>0</v>
      </c>
      <c r="F15" s="81">
        <f>Voorblad!$D$21*Brondata!F18</f>
        <v>0</v>
      </c>
      <c r="G15" s="81">
        <f>Voorblad!$D$21*Brondata!G18</f>
        <v>0</v>
      </c>
      <c r="H15" s="81">
        <f>Voorblad!$D$21*Brondata!H18</f>
        <v>0</v>
      </c>
      <c r="I15" s="81">
        <f>Voorblad!$D$21*Brondata!I18</f>
        <v>0</v>
      </c>
      <c r="J15" s="81">
        <f>Voorblad!$D$21*Brondata!J18</f>
        <v>0</v>
      </c>
      <c r="K15" s="81">
        <f>Voorblad!$D$21*Brondata!K18</f>
        <v>0</v>
      </c>
      <c r="L15" s="81">
        <f>Voorblad!$D$21*Brondata!L18</f>
        <v>0</v>
      </c>
      <c r="M15" s="81">
        <f>Voorblad!$D$21*Brondata!M18</f>
        <v>0</v>
      </c>
      <c r="N15" s="81">
        <f>Voorblad!$D$21*Brondata!N18</f>
        <v>0</v>
      </c>
    </row>
    <row r="16" spans="1:14" x14ac:dyDescent="0.2">
      <c r="A16" s="75"/>
      <c r="B16" s="75" t="s">
        <v>13</v>
      </c>
      <c r="C16" s="81">
        <f>Voorblad!$D$22*Brondata!C19</f>
        <v>0</v>
      </c>
      <c r="D16" s="81">
        <f>Voorblad!$D$22*Brondata!D19</f>
        <v>0</v>
      </c>
      <c r="E16" s="81">
        <f>Voorblad!$D$22*Brondata!E19</f>
        <v>0</v>
      </c>
      <c r="F16" s="81">
        <f>Voorblad!$D$22*Brondata!F19</f>
        <v>0</v>
      </c>
      <c r="G16" s="81">
        <f>Voorblad!$D$22*Brondata!G19</f>
        <v>0</v>
      </c>
      <c r="H16" s="81">
        <f>Voorblad!$D$22*Brondata!H19</f>
        <v>0</v>
      </c>
      <c r="I16" s="81">
        <f>Voorblad!$D$22*Brondata!I19</f>
        <v>0</v>
      </c>
      <c r="J16" s="81">
        <f>Voorblad!$D$22*Brondata!J19</f>
        <v>0</v>
      </c>
      <c r="K16" s="81">
        <f>Voorblad!$D$22*Brondata!K19</f>
        <v>0</v>
      </c>
      <c r="L16" s="81">
        <f>Voorblad!$D$22*Brondata!L19</f>
        <v>0</v>
      </c>
      <c r="M16" s="81">
        <f>Voorblad!$D$22*Brondata!M19</f>
        <v>0</v>
      </c>
      <c r="N16" s="81">
        <f>Voorblad!$D$22*Brondata!N19</f>
        <v>0</v>
      </c>
    </row>
    <row r="17" spans="1:14" x14ac:dyDescent="0.2">
      <c r="A17" s="75" t="s">
        <v>1</v>
      </c>
      <c r="B17" s="75" t="s">
        <v>14</v>
      </c>
      <c r="C17" s="81">
        <f>Voorblad!$D$23*Brondata!C20</f>
        <v>0</v>
      </c>
      <c r="D17" s="81">
        <f>Voorblad!$D$23*Brondata!D20</f>
        <v>0</v>
      </c>
      <c r="E17" s="81">
        <f>Voorblad!$D$23*Brondata!E20</f>
        <v>0</v>
      </c>
      <c r="F17" s="81">
        <f>Voorblad!$D$23*Brondata!F20</f>
        <v>0</v>
      </c>
      <c r="G17" s="81">
        <f>Voorblad!$D$23*Brondata!G20</f>
        <v>0</v>
      </c>
      <c r="H17" s="81">
        <f>Voorblad!$D$23*Brondata!H20</f>
        <v>0</v>
      </c>
      <c r="I17" s="81">
        <f>Voorblad!$D$23*Brondata!I20</f>
        <v>0</v>
      </c>
      <c r="J17" s="81">
        <f>Voorblad!$D$23*Brondata!J20</f>
        <v>0</v>
      </c>
      <c r="K17" s="81">
        <f>Voorblad!$D$23*Brondata!K20</f>
        <v>0</v>
      </c>
      <c r="L17" s="81">
        <f>Voorblad!$D$23*Brondata!L20</f>
        <v>0</v>
      </c>
      <c r="M17" s="81">
        <f>Voorblad!$D$23*Brondata!M20</f>
        <v>0</v>
      </c>
      <c r="N17" s="81">
        <f>Voorblad!$D$23*Brondata!N20</f>
        <v>0</v>
      </c>
    </row>
    <row r="18" spans="1:14" x14ac:dyDescent="0.2">
      <c r="A18" s="75"/>
      <c r="B18" s="75" t="s">
        <v>15</v>
      </c>
      <c r="C18" s="81">
        <f>Voorblad!$D$24*Brondata!C21</f>
        <v>0</v>
      </c>
      <c r="D18" s="81">
        <f>Voorblad!$D$24*Brondata!D21</f>
        <v>0</v>
      </c>
      <c r="E18" s="81">
        <f>Voorblad!$D$24*Brondata!E21</f>
        <v>0</v>
      </c>
      <c r="F18" s="81">
        <f>Voorblad!$D$24*Brondata!F21</f>
        <v>0</v>
      </c>
      <c r="G18" s="81">
        <f>Voorblad!$D$24*Brondata!G21</f>
        <v>0</v>
      </c>
      <c r="H18" s="81">
        <f>Voorblad!$D$24*Brondata!H21</f>
        <v>0</v>
      </c>
      <c r="I18" s="81">
        <f>Voorblad!$D$24*Brondata!I21</f>
        <v>0</v>
      </c>
      <c r="J18" s="81">
        <f>Voorblad!$D$24*Brondata!J21</f>
        <v>0</v>
      </c>
      <c r="K18" s="81">
        <f>Voorblad!$D$24*Brondata!K21</f>
        <v>0</v>
      </c>
      <c r="L18" s="81">
        <f>Voorblad!$D$24*Brondata!L21</f>
        <v>0</v>
      </c>
      <c r="M18" s="81">
        <f>Voorblad!$D$24*Brondata!M21</f>
        <v>0</v>
      </c>
      <c r="N18" s="81">
        <f>Voorblad!$D$24*Brondata!N21</f>
        <v>0</v>
      </c>
    </row>
    <row r="19" spans="1:14" x14ac:dyDescent="0.2">
      <c r="A19" s="75"/>
      <c r="B19" s="75" t="s">
        <v>18</v>
      </c>
      <c r="C19" s="81">
        <f>Voorblad!$D$25*Brondata!C22</f>
        <v>0</v>
      </c>
      <c r="D19" s="81">
        <f>Voorblad!$D$25*Brondata!D22</f>
        <v>0</v>
      </c>
      <c r="E19" s="81">
        <f>Voorblad!$D$25*Brondata!E22</f>
        <v>0</v>
      </c>
      <c r="F19" s="81">
        <f>Voorblad!$D$25*Brondata!F22</f>
        <v>0</v>
      </c>
      <c r="G19" s="81">
        <f>Voorblad!$D$25*Brondata!G22</f>
        <v>0</v>
      </c>
      <c r="H19" s="81">
        <f>Voorblad!$D$25*Brondata!H22</f>
        <v>0</v>
      </c>
      <c r="I19" s="81">
        <f>Voorblad!$D$25*Brondata!I22</f>
        <v>0</v>
      </c>
      <c r="J19" s="81">
        <f>Voorblad!$D$25*Brondata!J22</f>
        <v>0</v>
      </c>
      <c r="K19" s="81">
        <f>Voorblad!$D$25*Brondata!K22</f>
        <v>0</v>
      </c>
      <c r="L19" s="81">
        <f>Voorblad!$D$25*Brondata!L22</f>
        <v>0</v>
      </c>
      <c r="M19" s="81">
        <f>Voorblad!$D$25*Brondata!M22</f>
        <v>0</v>
      </c>
      <c r="N19" s="81">
        <f>Voorblad!$D$25*Brondata!N22</f>
        <v>0</v>
      </c>
    </row>
    <row r="20" spans="1:14" x14ac:dyDescent="0.2">
      <c r="A20" s="75" t="s">
        <v>2</v>
      </c>
      <c r="B20" s="75" t="s">
        <v>14</v>
      </c>
      <c r="C20" s="81">
        <f>Voorblad!$D$26*Brondata!C23</f>
        <v>0</v>
      </c>
      <c r="D20" s="81">
        <f>Voorblad!$D$26*Brondata!D23</f>
        <v>0</v>
      </c>
      <c r="E20" s="81">
        <f>Voorblad!$D$26*Brondata!E23</f>
        <v>0</v>
      </c>
      <c r="F20" s="81">
        <f>Voorblad!$D$26*Brondata!F23</f>
        <v>0</v>
      </c>
      <c r="G20" s="81">
        <f>Voorblad!$D$26*Brondata!G23</f>
        <v>0</v>
      </c>
      <c r="H20" s="81">
        <f>Voorblad!$D$26*Brondata!H23</f>
        <v>0</v>
      </c>
      <c r="I20" s="81">
        <f>Voorblad!$D$26*Brondata!I23</f>
        <v>0</v>
      </c>
      <c r="J20" s="81">
        <f>Voorblad!$D$26*Brondata!J23</f>
        <v>0</v>
      </c>
      <c r="K20" s="81">
        <f>Voorblad!$D$26*Brondata!K23</f>
        <v>0</v>
      </c>
      <c r="L20" s="81">
        <f>Voorblad!$D$26*Brondata!L23</f>
        <v>0</v>
      </c>
      <c r="M20" s="81">
        <f>Voorblad!$D$26*Brondata!M23</f>
        <v>0</v>
      </c>
      <c r="N20" s="81">
        <f>Voorblad!$D$26*Brondata!N23</f>
        <v>0</v>
      </c>
    </row>
    <row r="21" spans="1:14" x14ac:dyDescent="0.2">
      <c r="A21" s="75"/>
      <c r="B21" s="75" t="s">
        <v>15</v>
      </c>
      <c r="C21" s="81">
        <f>Voorblad!$D$27*Brondata!C24</f>
        <v>0</v>
      </c>
      <c r="D21" s="81">
        <f>Voorblad!$D$27*Brondata!D24</f>
        <v>0</v>
      </c>
      <c r="E21" s="81">
        <f>Voorblad!$D$27*Brondata!E24</f>
        <v>0</v>
      </c>
      <c r="F21" s="81">
        <f>Voorblad!$D$27*Brondata!F24</f>
        <v>0</v>
      </c>
      <c r="G21" s="81">
        <f>Voorblad!$D$27*Brondata!G24</f>
        <v>0</v>
      </c>
      <c r="H21" s="81">
        <f>Voorblad!$D$27*Brondata!H24</f>
        <v>0</v>
      </c>
      <c r="I21" s="81">
        <f>Voorblad!$D$27*Brondata!I24</f>
        <v>0</v>
      </c>
      <c r="J21" s="81">
        <f>Voorblad!$D$27*Brondata!J24</f>
        <v>0</v>
      </c>
      <c r="K21" s="81">
        <f>Voorblad!$D$27*Brondata!K24</f>
        <v>0</v>
      </c>
      <c r="L21" s="81">
        <f>Voorblad!$D$27*Brondata!L24</f>
        <v>0</v>
      </c>
      <c r="M21" s="81">
        <f>Voorblad!$D$27*Brondata!M24</f>
        <v>0</v>
      </c>
      <c r="N21" s="81">
        <f>Voorblad!$D$27*Brondata!N24</f>
        <v>0</v>
      </c>
    </row>
    <row r="22" spans="1:14" x14ac:dyDescent="0.2">
      <c r="A22" s="75" t="s">
        <v>4</v>
      </c>
      <c r="B22" s="75" t="s">
        <v>16</v>
      </c>
      <c r="C22" s="81">
        <f>Voorblad!$D$28*Brondata!C25</f>
        <v>1.4354286000000001</v>
      </c>
      <c r="D22" s="81">
        <f>Voorblad!$D$28*Brondata!D25</f>
        <v>0.89714280000000002</v>
      </c>
      <c r="E22" s="81">
        <f>Voorblad!$D$28*Brondata!E25</f>
        <v>0.64370000000000005</v>
      </c>
      <c r="F22" s="81">
        <f>Voorblad!$D$28*Brondata!F25</f>
        <v>0.45</v>
      </c>
      <c r="G22" s="81">
        <f>Voorblad!$D$28*Brondata!G25</f>
        <v>0.2870858</v>
      </c>
      <c r="H22" s="81">
        <f>Voorblad!$D$28*Brondata!H25</f>
        <v>0.17942860000000002</v>
      </c>
      <c r="I22" s="81">
        <f>Voorblad!$D$28*Brondata!I25</f>
        <v>0.12874000000000002</v>
      </c>
      <c r="J22" s="81">
        <f>Voorblad!$D$28*Brondata!J25</f>
        <v>9.0000000000000011E-2</v>
      </c>
      <c r="K22" s="81">
        <f>Voorblad!$D$28*Brondata!K25</f>
        <v>3.5059E-2</v>
      </c>
      <c r="L22" s="81">
        <f>Voorblad!$D$28*Brondata!L25</f>
        <v>2.5771000000000002E-2</v>
      </c>
      <c r="M22" s="81">
        <f>Voorblad!$D$28*Brondata!M25</f>
        <v>2.1623799999999999E-2</v>
      </c>
      <c r="N22" s="81">
        <f>Voorblad!$D$28*Brondata!N25</f>
        <v>1.8805000000000002E-2</v>
      </c>
    </row>
    <row r="23" spans="1:14" x14ac:dyDescent="0.2">
      <c r="A23" s="75"/>
      <c r="B23" s="75" t="s">
        <v>17</v>
      </c>
      <c r="C23" s="81">
        <f>Voorblad!$D$29*Brondata!C26</f>
        <v>0</v>
      </c>
      <c r="D23" s="81">
        <f>Voorblad!$D$29*Brondata!D26</f>
        <v>0</v>
      </c>
      <c r="E23" s="81">
        <f>Voorblad!$D$29*Brondata!E26</f>
        <v>0</v>
      </c>
      <c r="F23" s="81">
        <f>Voorblad!$D$29*Brondata!F26</f>
        <v>0</v>
      </c>
      <c r="G23" s="81">
        <f>Voorblad!$D$29*Brondata!G26</f>
        <v>0</v>
      </c>
      <c r="H23" s="81">
        <f>Voorblad!$D$29*Brondata!H26</f>
        <v>0</v>
      </c>
      <c r="I23" s="81">
        <f>Voorblad!$D$29*Brondata!I26</f>
        <v>0</v>
      </c>
      <c r="J23" s="81">
        <f>Voorblad!$D$29*Brondata!J26</f>
        <v>0</v>
      </c>
      <c r="K23" s="81">
        <f>Voorblad!$D$29*Brondata!K26</f>
        <v>0</v>
      </c>
      <c r="L23" s="81">
        <f>Voorblad!$D$29*Brondata!L26</f>
        <v>0</v>
      </c>
      <c r="M23" s="81">
        <f>Voorblad!$D$29*Brondata!M26</f>
        <v>0</v>
      </c>
      <c r="N23" s="81">
        <f>Voorblad!$D$29*Brondata!N26</f>
        <v>0</v>
      </c>
    </row>
    <row r="24" spans="1:14" x14ac:dyDescent="0.2">
      <c r="A24" s="75"/>
      <c r="B24" s="75" t="s">
        <v>18</v>
      </c>
      <c r="C24" s="81">
        <f>Voorblad!$D$30*Brondata!C27</f>
        <v>0</v>
      </c>
      <c r="D24" s="81">
        <f>Voorblad!$D$30*Brondata!D27</f>
        <v>0</v>
      </c>
      <c r="E24" s="81">
        <f>Voorblad!$D$30*Brondata!E27</f>
        <v>0</v>
      </c>
      <c r="F24" s="81">
        <f>Voorblad!$D$30*Brondata!F27</f>
        <v>0</v>
      </c>
      <c r="G24" s="81">
        <f>Voorblad!$D$30*Brondata!G27</f>
        <v>0</v>
      </c>
      <c r="H24" s="81">
        <f>Voorblad!$D$30*Brondata!H27</f>
        <v>0</v>
      </c>
      <c r="I24" s="81">
        <f>Voorblad!$D$30*Brondata!I27</f>
        <v>0</v>
      </c>
      <c r="J24" s="81">
        <f>Voorblad!$D$30*Brondata!J27</f>
        <v>0</v>
      </c>
      <c r="K24" s="81">
        <f>Voorblad!$D$30*Brondata!K27</f>
        <v>0</v>
      </c>
      <c r="L24" s="81">
        <f>Voorblad!$D$30*Brondata!L27</f>
        <v>0</v>
      </c>
      <c r="M24" s="81">
        <f>Voorblad!$D$30*Brondata!M27</f>
        <v>0</v>
      </c>
      <c r="N24" s="81">
        <f>Voorblad!$D$30*Brondata!N27</f>
        <v>0</v>
      </c>
    </row>
    <row r="25" spans="1:14" x14ac:dyDescent="0.2">
      <c r="A25" s="75" t="s">
        <v>3</v>
      </c>
      <c r="B25" s="72" t="s">
        <v>10</v>
      </c>
      <c r="C25" s="81">
        <f>Voorblad!$D$31*Brondata!C28</f>
        <v>0.28662800000000005</v>
      </c>
      <c r="D25" s="81">
        <f>Voorblad!$D$31*Brondata!D28</f>
        <v>0.14350160000000001</v>
      </c>
      <c r="E25" s="81">
        <f>Voorblad!$D$31*Brondata!E28</f>
        <v>0.14556860000000002</v>
      </c>
      <c r="F25" s="81">
        <f>Voorblad!$D$31*Brondata!F28</f>
        <v>0.1210392</v>
      </c>
      <c r="G25" s="81">
        <f>Voorblad!$D$31*Brondata!G28</f>
        <v>7.7812199999999998E-2</v>
      </c>
      <c r="H25" s="81">
        <f>Voorblad!$D$31*Brondata!H28</f>
        <v>4.8632599999999998E-2</v>
      </c>
      <c r="I25" s="81">
        <f>Voorblad!$D$31*Brondata!I28</f>
        <v>3.4529200000000003E-2</v>
      </c>
      <c r="J25" s="81">
        <f>Voorblad!$D$31*Brondata!J28</f>
        <v>2.93326E-2</v>
      </c>
      <c r="K25" s="81">
        <f>Voorblad!$D$31*Brondata!K28</f>
        <v>2.1490600000000002E-2</v>
      </c>
      <c r="L25" s="81">
        <f>Voorblad!$D$31*Brondata!L28</f>
        <v>2.1490600000000002E-2</v>
      </c>
      <c r="M25" s="81">
        <f>Voorblad!$D$31*Brondata!M28</f>
        <v>2.1490600000000002E-2</v>
      </c>
      <c r="N25" s="81">
        <f>Voorblad!$D$31*Brondata!N28</f>
        <v>1.1946E-2</v>
      </c>
    </row>
    <row r="26" spans="1:14" x14ac:dyDescent="0.2">
      <c r="A26" s="75"/>
      <c r="B26" s="72" t="s">
        <v>69</v>
      </c>
      <c r="C26" s="81">
        <f>Voorblad!$D$32*Brondata!C29</f>
        <v>0.28662800000000005</v>
      </c>
      <c r="D26" s="81">
        <f>Voorblad!$D$32*Brondata!D29</f>
        <v>0.14350160000000001</v>
      </c>
      <c r="E26" s="81">
        <f>Voorblad!$D$32*Brondata!E29</f>
        <v>0.14556860000000002</v>
      </c>
      <c r="F26" s="81">
        <f>Voorblad!$D$32*Brondata!F29</f>
        <v>0.1210392</v>
      </c>
      <c r="G26" s="81">
        <f>Voorblad!$D$32*Brondata!G29</f>
        <v>7.7812199999999998E-2</v>
      </c>
      <c r="H26" s="81">
        <f>Voorblad!$D$32*Brondata!H29</f>
        <v>4.8632599999999998E-2</v>
      </c>
      <c r="I26" s="81">
        <f>Voorblad!$D$32*Brondata!I29</f>
        <v>3.4529200000000003E-2</v>
      </c>
      <c r="J26" s="81">
        <f>Voorblad!$D$32*Brondata!J29</f>
        <v>2.93326E-2</v>
      </c>
      <c r="K26" s="81">
        <f>Voorblad!$D$32*Brondata!K29</f>
        <v>2.1490600000000002E-2</v>
      </c>
      <c r="L26" s="81">
        <f>Voorblad!$D$32*Brondata!L29</f>
        <v>2.1490600000000002E-2</v>
      </c>
      <c r="M26" s="81">
        <f>Voorblad!$D$32*Brondata!M29</f>
        <v>2.1490600000000002E-2</v>
      </c>
      <c r="N26" s="81">
        <f>Voorblad!$D$32*Brondata!N29</f>
        <v>1.1946E-2</v>
      </c>
    </row>
    <row r="27" spans="1:14" x14ac:dyDescent="0.2">
      <c r="A27" s="75" t="s">
        <v>68</v>
      </c>
      <c r="B27" s="72" t="s">
        <v>70</v>
      </c>
      <c r="C27" s="81">
        <f>Voorblad!$D$33*Brondata!C30</f>
        <v>0</v>
      </c>
      <c r="D27" s="81">
        <f>Voorblad!$D$33*Brondata!D30</f>
        <v>0</v>
      </c>
      <c r="E27" s="81">
        <f>Voorblad!$D$33*Brondata!E30</f>
        <v>0</v>
      </c>
      <c r="F27" s="81">
        <f>Voorblad!$D$33*Brondata!F30</f>
        <v>0</v>
      </c>
      <c r="G27" s="81">
        <f>Voorblad!$D$33*Brondata!G30</f>
        <v>0</v>
      </c>
      <c r="H27" s="81">
        <f>Voorblad!$D$33*Brondata!H30</f>
        <v>0</v>
      </c>
      <c r="I27" s="81">
        <f>Voorblad!$D$33*Brondata!I30</f>
        <v>0</v>
      </c>
      <c r="J27" s="81">
        <f>Voorblad!$D$33*Brondata!J30</f>
        <v>0</v>
      </c>
      <c r="K27" s="81">
        <f>Voorblad!$D$33*Brondata!K30</f>
        <v>1.847E-2</v>
      </c>
      <c r="L27" s="81">
        <f>Voorblad!$D$33*Brondata!L30</f>
        <v>1.847E-2</v>
      </c>
      <c r="M27" s="81">
        <f>Voorblad!$D$33*Brondata!M30</f>
        <v>1.847E-2</v>
      </c>
      <c r="N27" s="81">
        <f>Voorblad!$D$33*Brondata!N30</f>
        <v>1.0124000000000001E-2</v>
      </c>
    </row>
    <row r="28" spans="1:14" x14ac:dyDescent="0.2">
      <c r="A28" s="75"/>
      <c r="B28" s="72" t="s">
        <v>72</v>
      </c>
      <c r="C28" s="81">
        <f>Voorblad!$D$34*Brondata!C31</f>
        <v>0</v>
      </c>
      <c r="D28" s="81">
        <f>Voorblad!$D$34*Brondata!D31</f>
        <v>0</v>
      </c>
      <c r="E28" s="81">
        <f>Voorblad!$D$34*Brondata!E31</f>
        <v>0</v>
      </c>
      <c r="F28" s="81">
        <f>Voorblad!$D$34*Brondata!F31</f>
        <v>0</v>
      </c>
      <c r="G28" s="81">
        <f>Voorblad!$D$34*Brondata!G31</f>
        <v>0</v>
      </c>
      <c r="H28" s="81">
        <f>Voorblad!$D$34*Brondata!H31</f>
        <v>0</v>
      </c>
      <c r="I28" s="81">
        <f>Voorblad!$D$34*Brondata!I31</f>
        <v>0</v>
      </c>
      <c r="J28" s="81">
        <f>Voorblad!$D$34*Brondata!J31</f>
        <v>0</v>
      </c>
      <c r="K28" s="81">
        <f>Voorblad!$D$34*Brondata!K31</f>
        <v>1.847E-2</v>
      </c>
      <c r="L28" s="81">
        <f>Voorblad!$D$34*Brondata!L31</f>
        <v>1.847E-2</v>
      </c>
      <c r="M28" s="81">
        <f>Voorblad!$D$34*Brondata!M31</f>
        <v>1.847E-2</v>
      </c>
      <c r="N28" s="81">
        <f>Voorblad!$D$34*Brondata!N31</f>
        <v>1.0124000000000001E-2</v>
      </c>
    </row>
    <row r="29" spans="1:14" ht="18" customHeight="1" x14ac:dyDescent="0.2">
      <c r="A29" s="72"/>
      <c r="B29" s="72" t="s">
        <v>19</v>
      </c>
      <c r="C29" s="82">
        <f t="shared" ref="C29:N29" si="0">SUM(C7:C28)</f>
        <v>2.0086846</v>
      </c>
      <c r="D29" s="82">
        <f t="shared" si="0"/>
        <v>1.1841460000000001</v>
      </c>
      <c r="E29" s="82">
        <f t="shared" si="0"/>
        <v>0.93483720000000015</v>
      </c>
      <c r="F29" s="82">
        <f t="shared" si="0"/>
        <v>0.69207839999999998</v>
      </c>
      <c r="G29" s="82">
        <f t="shared" si="0"/>
        <v>0.4427102</v>
      </c>
      <c r="H29" s="82">
        <f t="shared" si="0"/>
        <v>0.27669379999999999</v>
      </c>
      <c r="I29" s="82">
        <f t="shared" si="0"/>
        <v>0.19779840000000004</v>
      </c>
      <c r="J29" s="82">
        <f t="shared" si="0"/>
        <v>0.1486652</v>
      </c>
      <c r="K29" s="82">
        <f t="shared" si="0"/>
        <v>0.1149802</v>
      </c>
      <c r="L29" s="82">
        <f t="shared" si="0"/>
        <v>0.1056922</v>
      </c>
      <c r="M29" s="82">
        <f t="shared" si="0"/>
        <v>0.101545</v>
      </c>
      <c r="N29" s="82">
        <f t="shared" si="0"/>
        <v>6.2945000000000001E-2</v>
      </c>
    </row>
    <row r="32" spans="1:14" x14ac:dyDescent="0.2">
      <c r="B32" s="73" t="s">
        <v>102</v>
      </c>
    </row>
    <row r="33" spans="1:14" ht="14.25" x14ac:dyDescent="0.2">
      <c r="B33" s="77" t="s">
        <v>27</v>
      </c>
      <c r="C33" s="78" t="s">
        <v>29</v>
      </c>
      <c r="D33" s="78"/>
      <c r="E33" s="78"/>
      <c r="F33" s="78"/>
      <c r="G33" s="78" t="s">
        <v>107</v>
      </c>
      <c r="H33" s="78"/>
      <c r="I33" s="78"/>
      <c r="J33" s="78"/>
      <c r="K33" s="79" t="s">
        <v>108</v>
      </c>
      <c r="L33" s="79"/>
      <c r="M33" s="79"/>
      <c r="N33" s="79"/>
    </row>
    <row r="34" spans="1:14" x14ac:dyDescent="0.2">
      <c r="A34" s="74"/>
      <c r="B34" s="77"/>
      <c r="C34" s="80" t="s">
        <v>97</v>
      </c>
      <c r="D34" s="80" t="s">
        <v>98</v>
      </c>
      <c r="E34" s="80" t="s">
        <v>99</v>
      </c>
      <c r="F34" s="80" t="s">
        <v>100</v>
      </c>
      <c r="G34" s="80" t="s">
        <v>97</v>
      </c>
      <c r="H34" s="80" t="s">
        <v>98</v>
      </c>
      <c r="I34" s="80" t="s">
        <v>99</v>
      </c>
      <c r="J34" s="80" t="s">
        <v>100</v>
      </c>
      <c r="K34" s="80" t="s">
        <v>97</v>
      </c>
      <c r="L34" s="80" t="s">
        <v>98</v>
      </c>
      <c r="M34" s="80" t="s">
        <v>99</v>
      </c>
      <c r="N34" s="80" t="s">
        <v>100</v>
      </c>
    </row>
    <row r="35" spans="1:14" x14ac:dyDescent="0.2">
      <c r="A35" s="75"/>
      <c r="B35" s="80">
        <f>B72</f>
        <v>2019</v>
      </c>
      <c r="C35" s="81">
        <f>$C29/Brondata!$C57</f>
        <v>0.43217965489048582</v>
      </c>
      <c r="D35" s="81">
        <f>$D29/Brondata!$C52</f>
        <v>0.41699686586611268</v>
      </c>
      <c r="E35" s="81">
        <f>$E29/Brondata!$C47</f>
        <v>0.4420661086678962</v>
      </c>
      <c r="F35" s="81">
        <f>$F29/Brondata!$C42</f>
        <v>0.42197329431132252</v>
      </c>
      <c r="G35" s="81">
        <f>$G29/Brondata!$C56</f>
        <v>0.75290850340136062</v>
      </c>
      <c r="H35" s="81">
        <f>$H29/Brondata!$C51</f>
        <v>0.75290829931972791</v>
      </c>
      <c r="I35" s="81">
        <f>$I29/Brondata!$C46</f>
        <v>0.7523712438189426</v>
      </c>
      <c r="J35" s="81">
        <f>$J29/Brondata!$C41</f>
        <v>0.70995797516714421</v>
      </c>
      <c r="K35" s="81">
        <f>$K29/Brondata!$C58</f>
        <v>0.65478473804100235</v>
      </c>
      <c r="L35" s="81">
        <f>$L29/Brondata!$C53</f>
        <v>0.7771485294117646</v>
      </c>
      <c r="M35" s="81">
        <f>$M29/Brondata!$C48</f>
        <v>0.85764358108108107</v>
      </c>
      <c r="N35" s="81">
        <f>$N29/Brondata!$C43</f>
        <v>0.73022041763341072</v>
      </c>
    </row>
    <row r="36" spans="1:14" x14ac:dyDescent="0.2">
      <c r="A36" s="75"/>
      <c r="B36" s="80">
        <f>B73</f>
        <v>2020</v>
      </c>
      <c r="C36" s="81">
        <f>$C29/Brondata!$D57</f>
        <v>0.46436595656144158</v>
      </c>
      <c r="D36" s="81">
        <f>$D29/Brondata!$D52</f>
        <v>0.4474976853164031</v>
      </c>
      <c r="E36" s="81">
        <f>$E29/Brondata!$D47</f>
        <v>0.47540541090317334</v>
      </c>
      <c r="F36" s="81">
        <f>$F29/Brondata!$D42</f>
        <v>0.45150761669693051</v>
      </c>
      <c r="G36" s="81">
        <f>$G29/Brondata!$D56</f>
        <v>0.81716027810250425</v>
      </c>
      <c r="H36" s="81">
        <f>$H29/Brondata!$D51</f>
        <v>0.81717011222681624</v>
      </c>
      <c r="I36" s="81">
        <f>$I29/Brondata!$D46</f>
        <v>0.81650526315789484</v>
      </c>
      <c r="J36" s="81">
        <f>$J29/Brondata!$D41</f>
        <v>0.75477339651379249</v>
      </c>
      <c r="K36" s="81">
        <f>$K29/Brondata!$D58</f>
        <v>0.67443660181835963</v>
      </c>
      <c r="L36" s="81">
        <f>$L29/Brondata!$D53</f>
        <v>0.79388232348522791</v>
      </c>
      <c r="M36" s="81">
        <f>$M29/Brondata!$D48</f>
        <v>0.87150622228579611</v>
      </c>
      <c r="N36" s="81">
        <f>$N29/Brondata!$D43</f>
        <v>0.74682618153055169</v>
      </c>
    </row>
    <row r="37" spans="1:14" x14ac:dyDescent="0.2">
      <c r="A37" s="75"/>
      <c r="B37" s="80">
        <f>B74</f>
        <v>2021</v>
      </c>
      <c r="C37" s="81">
        <f>$C29/Brondata!$E57</f>
        <v>0.50173213438241526</v>
      </c>
      <c r="D37" s="81">
        <f>$D29/Brondata!$E52</f>
        <v>0.48281252548316078</v>
      </c>
      <c r="E37" s="81">
        <f>$E29/Brondata!$E47</f>
        <v>0.51418359826192184</v>
      </c>
      <c r="F37" s="81">
        <f>$F29/Brondata!$E42</f>
        <v>0.48548734976383112</v>
      </c>
      <c r="G37" s="81">
        <f>$G29/Brondata!$E56</f>
        <v>0.89340145297995432</v>
      </c>
      <c r="H37" s="81">
        <f>$H29/Brondata!$E51</f>
        <v>0.89342525024216968</v>
      </c>
      <c r="I37" s="81">
        <f>$I29/Brondata!$E46</f>
        <v>0.892592057761733</v>
      </c>
      <c r="J37" s="81">
        <f>$J29/Brondata!$E41</f>
        <v>0.8056278901734103</v>
      </c>
      <c r="K37" s="81">
        <f>$K29/Brondata!$E58</f>
        <v>0.69530457569038506</v>
      </c>
      <c r="L37" s="81">
        <f>$L29/Brondata!$E53</f>
        <v>0.81135261003070636</v>
      </c>
      <c r="M37" s="81">
        <f>$M29/Brondata!$E48</f>
        <v>0.88582436754870608</v>
      </c>
      <c r="N37" s="81">
        <f>$N29/Brondata!$E43</f>
        <v>0.7642047753945771</v>
      </c>
    </row>
    <row r="38" spans="1:14" x14ac:dyDescent="0.2">
      <c r="A38" s="75"/>
      <c r="B38" s="80">
        <f t="shared" ref="B38:B45" si="1">B75</f>
        <v>2022</v>
      </c>
      <c r="C38" s="81">
        <f>$C29/Brondata!$F57</f>
        <v>0.54563804039279062</v>
      </c>
      <c r="D38" s="81">
        <f>$D29/Brondata!$F52</f>
        <v>0.52417874770368089</v>
      </c>
      <c r="E38" s="81">
        <f>$E29/Brondata!$F47</f>
        <v>0.55984980237154147</v>
      </c>
      <c r="F38" s="81">
        <f>$F29/Brondata!$F42</f>
        <v>0.52499783804285993</v>
      </c>
      <c r="G38" s="81">
        <f>$G29/Brondata!$F56</f>
        <v>0.98533318495437361</v>
      </c>
      <c r="H38" s="81">
        <f>$H29/Brondata!$F51</f>
        <v>0.98537678062678047</v>
      </c>
      <c r="I38" s="81">
        <f>$I29/Brondata!$F46</f>
        <v>0.98431649664095555</v>
      </c>
      <c r="J38" s="81">
        <f>$J29/Brondata!$F41</f>
        <v>0.86383033120278896</v>
      </c>
      <c r="K38" s="81">
        <f>$K29/Brondata!$F58</f>
        <v>0.71750514820592837</v>
      </c>
      <c r="L38" s="81">
        <f>$L29/Brondata!$F53</f>
        <v>0.82960910518053388</v>
      </c>
      <c r="M38" s="81">
        <f>$M29/Brondata!$F48</f>
        <v>0.9006208425720621</v>
      </c>
      <c r="N38" s="81">
        <f>$N29/Brondata!$F43</f>
        <v>0.7824114356743318</v>
      </c>
    </row>
    <row r="39" spans="1:14" x14ac:dyDescent="0.2">
      <c r="A39" s="75"/>
      <c r="B39" s="80">
        <f t="shared" si="1"/>
        <v>2023</v>
      </c>
      <c r="C39" s="81">
        <f>$C29/Brondata!$G57</f>
        <v>0.59796517027863771</v>
      </c>
      <c r="D39" s="81">
        <f>$D29/Brondata!$G52</f>
        <v>0.57329750665698398</v>
      </c>
      <c r="E39" s="81">
        <f>$E29/Brondata!$G47</f>
        <v>0.61441813999342743</v>
      </c>
      <c r="F39" s="81">
        <f>$F29/Brondata!$G42</f>
        <v>0.57150904236285083</v>
      </c>
      <c r="G39" s="81">
        <f>$G29/Brondata!$G56</f>
        <v>1.0983547800198481</v>
      </c>
      <c r="H39" s="81">
        <f>$H29/Brondata!$G51</f>
        <v>1.0984271536323935</v>
      </c>
      <c r="I39" s="81">
        <f>$I29/Brondata!$G46</f>
        <v>1.0970515806988355</v>
      </c>
      <c r="J39" s="81">
        <f>$J29/Brondata!$G41</f>
        <v>0.93109728601252584</v>
      </c>
      <c r="K39" s="81">
        <f>$K29/Brondata!$G58</f>
        <v>0.74117017619252279</v>
      </c>
      <c r="L39" s="81">
        <f>$L29/Brondata!$G53</f>
        <v>0.84870610278372605</v>
      </c>
      <c r="M39" s="81">
        <f>$M29/Brondata!$G48</f>
        <v>0.9159200240529165</v>
      </c>
      <c r="N39" s="81">
        <f>$N29/Brondata!$G43</f>
        <v>0.80150679117147694</v>
      </c>
    </row>
    <row r="40" spans="1:14" x14ac:dyDescent="0.2">
      <c r="A40" s="75"/>
      <c r="B40" s="80">
        <f t="shared" si="1"/>
        <v>2024</v>
      </c>
      <c r="C40" s="81">
        <f>$C29/Brondata!$H57</f>
        <v>0.66139332576019494</v>
      </c>
      <c r="D40" s="81">
        <f>$D29/Brondata!$H52</f>
        <v>0.63257351959186969</v>
      </c>
      <c r="E40" s="81">
        <f>$E29/Brondata!$H47</f>
        <v>0.68077279347509445</v>
      </c>
      <c r="F40" s="81">
        <f>$F29/Brondata!$H42</f>
        <v>0.62706247262952863</v>
      </c>
      <c r="G40" s="81">
        <f>$G29/Brondata!$H56</f>
        <v>1.2406638019617005</v>
      </c>
      <c r="H40" s="81">
        <f>$H29/Brondata!$H51</f>
        <v>1.240779372197309</v>
      </c>
      <c r="I40" s="81">
        <f>$I29/Brondata!$H46</f>
        <v>1.2389502035703102</v>
      </c>
      <c r="J40" s="81">
        <f>$J29/Brondata!$H41</f>
        <v>1.0097251528186548</v>
      </c>
      <c r="K40" s="81">
        <f>$K29/Brondata!$H58</f>
        <v>0.76644950561048797</v>
      </c>
      <c r="L40" s="81">
        <f>$L29/Brondata!$H53</f>
        <v>0.86870301369863034</v>
      </c>
      <c r="M40" s="81">
        <f>$M29/Brondata!$H48</f>
        <v>0.93174797369628393</v>
      </c>
      <c r="N40" s="81">
        <f>$N29/Brondata!$H43</f>
        <v>0.82155753752447247</v>
      </c>
    </row>
    <row r="41" spans="1:14" x14ac:dyDescent="0.2">
      <c r="A41" s="75"/>
      <c r="B41" s="80">
        <f t="shared" si="1"/>
        <v>2025</v>
      </c>
      <c r="C41" s="81">
        <f>$C29/Brondata!$I57</f>
        <v>0.73987424951195258</v>
      </c>
      <c r="D41" s="81">
        <f>$D29/Brondata!$I52</f>
        <v>0.705520734032412</v>
      </c>
      <c r="E41" s="81">
        <f>$E29/Brondata!$I47</f>
        <v>0.76319470977222637</v>
      </c>
      <c r="F41" s="81">
        <f>$F29/Brondata!$I42</f>
        <v>0.69457888398233647</v>
      </c>
      <c r="G41" s="81">
        <f>$G29/Brondata!$I56</f>
        <v>1.4253386992916937</v>
      </c>
      <c r="H41" s="81">
        <f>$H29/Brondata!$I51</f>
        <v>1.4255218959299329</v>
      </c>
      <c r="I41" s="81">
        <f>$I29/Brondata!$I46</f>
        <v>1.4230100719424461</v>
      </c>
      <c r="J41" s="81">
        <f>$J29/Brondata!$I41</f>
        <v>1.1028575667655787</v>
      </c>
      <c r="K41" s="81">
        <f>$K29/Brondata!$I58</f>
        <v>0.79351414768806072</v>
      </c>
      <c r="L41" s="81">
        <f>$L29/Brondata!$I53</f>
        <v>0.88966498316498321</v>
      </c>
      <c r="M41" s="81">
        <f>$M29/Brondata!$I48</f>
        <v>0.94813258636788045</v>
      </c>
      <c r="N41" s="81">
        <f>$N29/Brondata!$I43</f>
        <v>0.84263721552878179</v>
      </c>
    </row>
    <row r="42" spans="1:14" x14ac:dyDescent="0.2">
      <c r="A42" s="75"/>
      <c r="B42" s="80">
        <f t="shared" si="1"/>
        <v>2026</v>
      </c>
      <c r="C42" s="81">
        <f>$C29/Brondata!$J57</f>
        <v>0.77057934876012768</v>
      </c>
      <c r="D42" s="81">
        <f>$D29/Brondata!$J52</f>
        <v>0.73523867474667204</v>
      </c>
      <c r="E42" s="81">
        <f>$E29/Brondata!$J47</f>
        <v>0.79455123410620798</v>
      </c>
      <c r="F42" s="81">
        <f>$F29/Brondata!$J42</f>
        <v>0.7194461308162502</v>
      </c>
      <c r="G42" s="81">
        <f>$G29/Brondata!$J56</f>
        <v>1.4786579826319306</v>
      </c>
      <c r="H42" s="81">
        <f>$H29/Brondata!$J51</f>
        <v>1.4786970927746899</v>
      </c>
      <c r="I42" s="81">
        <f>$I29/Brondata!$J46</f>
        <v>1.4763278101209136</v>
      </c>
      <c r="J42" s="81">
        <f>$J29/Brondata!$J41</f>
        <v>1.1279605462822457</v>
      </c>
      <c r="K42" s="81">
        <f>$K29/Brondata!$J58</f>
        <v>0.80586066722736216</v>
      </c>
      <c r="L42" s="81">
        <f>$L29/Brondata!$J53</f>
        <v>0.89797960917587094</v>
      </c>
      <c r="M42" s="81">
        <f>$M29/Brondata!$J48</f>
        <v>0.95329515583927904</v>
      </c>
      <c r="N42" s="81">
        <f>$N29/Brondata!$J43</f>
        <v>0.85383884970157364</v>
      </c>
    </row>
    <row r="43" spans="1:14" x14ac:dyDescent="0.2">
      <c r="A43" s="75"/>
      <c r="B43" s="80">
        <f t="shared" si="1"/>
        <v>2027</v>
      </c>
      <c r="C43" s="81">
        <f>$C29/Brondata!$K57</f>
        <v>0.80394334291226066</v>
      </c>
      <c r="D43" s="81">
        <f>$D29/Brondata!$K52</f>
        <v>0.76757026550508201</v>
      </c>
      <c r="E43" s="81">
        <f>$E29/Brondata!$K47</f>
        <v>0.82859477761429523</v>
      </c>
      <c r="F43" s="81">
        <f>$F29/Brondata!$K42</f>
        <v>0.74616008280144908</v>
      </c>
      <c r="G43" s="81">
        <f>$G29/Brondata!$K56</f>
        <v>1.536121443442054</v>
      </c>
      <c r="H43" s="81">
        <f>$H29/Brondata!$K51</f>
        <v>1.5359931164649714</v>
      </c>
      <c r="I43" s="81">
        <f>$I29/Brondata!$K46</f>
        <v>1.5337965260545907</v>
      </c>
      <c r="J43" s="81">
        <f>$J29/Brondata!$K41</f>
        <v>1.1542329192546583</v>
      </c>
      <c r="K43" s="81">
        <f>$K29/Brondata!$K58</f>
        <v>0.81859746547059675</v>
      </c>
      <c r="L43" s="81">
        <f>$L29/Brondata!$K53</f>
        <v>0.90645111492281316</v>
      </c>
      <c r="M43" s="81">
        <f>$M29/Brondata!$K48</f>
        <v>0.95851425335095353</v>
      </c>
      <c r="N43" s="81">
        <f>$N29/Brondata!$K43</f>
        <v>0.86534231509485837</v>
      </c>
    </row>
    <row r="44" spans="1:14" x14ac:dyDescent="0.2">
      <c r="A44" s="75"/>
      <c r="B44" s="80">
        <f t="shared" si="1"/>
        <v>2028</v>
      </c>
      <c r="C44" s="81">
        <f>$C29/Brondata!$L57</f>
        <v>0.84032723104469609</v>
      </c>
      <c r="D44" s="81">
        <f>$D29/Brondata!$L52</f>
        <v>0.80287616619657187</v>
      </c>
      <c r="E44" s="81">
        <f>$E29/Brondata!$L47</f>
        <v>0.86568618735415059</v>
      </c>
      <c r="F44" s="81">
        <f>$F29/Brondata!$L42</f>
        <v>0.77493438437765938</v>
      </c>
      <c r="G44" s="81">
        <f>$G29/Brondata!$L56</f>
        <v>1.5982317689530685</v>
      </c>
      <c r="H44" s="81">
        <f>$H29/Brondata!$L51</f>
        <v>1.5979082929082926</v>
      </c>
      <c r="I44" s="81">
        <f>$I29/Brondata!$L46</f>
        <v>1.5959206067451994</v>
      </c>
      <c r="J44" s="81">
        <f>$J29/Brondata!$L41</f>
        <v>1.181758346581876</v>
      </c>
      <c r="K44" s="81">
        <f>$K29/Brondata!$L58</f>
        <v>0.83174334490740764</v>
      </c>
      <c r="L44" s="81">
        <f>$L29/Brondata!$L53</f>
        <v>0.91508398268398283</v>
      </c>
      <c r="M44" s="81">
        <f>$M29/Brondata!$L48</f>
        <v>0.96379081245254383</v>
      </c>
      <c r="N44" s="81">
        <f>$N29/Brondata!$L43</f>
        <v>0.87715997770345611</v>
      </c>
    </row>
    <row r="45" spans="1:14" x14ac:dyDescent="0.2">
      <c r="A45" s="75"/>
      <c r="B45" s="80">
        <f t="shared" si="1"/>
        <v>2029</v>
      </c>
      <c r="C45" s="81">
        <f>$C29/Brondata!$M57</f>
        <v>0.88016046061222153</v>
      </c>
      <c r="D45" s="81">
        <f>$D29/Brondata!$M52</f>
        <v>0.8415865931316806</v>
      </c>
      <c r="E45" s="81">
        <f>$E29/Brondata!$M47</f>
        <v>0.90625395040425016</v>
      </c>
      <c r="F45" s="81">
        <f>$F29/Brondata!$M42</f>
        <v>0.80601695704835563</v>
      </c>
      <c r="G45" s="81">
        <f>$G29/Brondata!$M56</f>
        <v>1.6655763732129418</v>
      </c>
      <c r="H45" s="81">
        <f>$H29/Brondata!$M51</f>
        <v>1.6650246720423632</v>
      </c>
      <c r="I45" s="81">
        <f>$I29/Brondata!$M46</f>
        <v>1.6632896064581231</v>
      </c>
      <c r="J45" s="81">
        <f>$J29/Brondata!$M41</f>
        <v>1.2106286644951141</v>
      </c>
      <c r="K45" s="81">
        <f>$K29/Brondata!$M58</f>
        <v>0.84531833553889157</v>
      </c>
      <c r="L45" s="81">
        <f>$L29/Brondata!$M53</f>
        <v>0.92388286713286738</v>
      </c>
      <c r="M45" s="81">
        <f>$M29/Brondata!$M48</f>
        <v>0.96912578736400101</v>
      </c>
      <c r="N45" s="81">
        <f>$N29/Brondata!$M43</f>
        <v>0.88930488838654997</v>
      </c>
    </row>
    <row r="46" spans="1:14" x14ac:dyDescent="0.2">
      <c r="A46" s="75"/>
      <c r="B46" s="80">
        <f>B83</f>
        <v>2030</v>
      </c>
      <c r="C46" s="81">
        <f>$C29/Brondata!$N57</f>
        <v>0.92395795768169275</v>
      </c>
      <c r="D46" s="81">
        <f>$D29/Brondata!$N52</f>
        <v>0.88421893667861429</v>
      </c>
      <c r="E46" s="81">
        <f>$E29/Brondata!$N47</f>
        <v>0.9508108218063468</v>
      </c>
      <c r="F46" s="81">
        <f>$F29/Brondata!$N42</f>
        <v>0.83969716088328072</v>
      </c>
      <c r="G46" s="81">
        <f>$G29/Brondata!$N56</f>
        <v>1.7388460329929301</v>
      </c>
      <c r="H46" s="81">
        <f>$H29/Brondata!$N51</f>
        <v>1.7380263819095476</v>
      </c>
      <c r="I46" s="81">
        <f>$I29/Brondata!$N46</f>
        <v>1.7365970149253735</v>
      </c>
      <c r="J46" s="81">
        <f>$J29/Brondata!$N41</f>
        <v>1.2409449081803003</v>
      </c>
      <c r="K46" s="81">
        <f>$K29/Brondata!$N58</f>
        <v>0.85934379671150973</v>
      </c>
      <c r="L46" s="81">
        <f>$L29/Brondata!$N53</f>
        <v>0.93285260370697265</v>
      </c>
      <c r="M46" s="81">
        <f>$M29/Brondata!$N48</f>
        <v>0.97452015355086385</v>
      </c>
      <c r="N46" s="81">
        <f>$N29/Brondata!$N43</f>
        <v>0.90179083094555879</v>
      </c>
    </row>
    <row r="49" spans="2:5" x14ac:dyDescent="0.2">
      <c r="B49" s="73" t="s">
        <v>103</v>
      </c>
    </row>
    <row r="50" spans="2:5" x14ac:dyDescent="0.2">
      <c r="B50" s="83" t="s">
        <v>28</v>
      </c>
      <c r="C50" s="80" t="s">
        <v>23</v>
      </c>
      <c r="D50" s="80" t="s">
        <v>24</v>
      </c>
      <c r="E50" s="80" t="s">
        <v>25</v>
      </c>
    </row>
    <row r="51" spans="2:5" x14ac:dyDescent="0.2">
      <c r="B51" s="80">
        <f t="shared" ref="B51:B62" si="2">B72</f>
        <v>2019</v>
      </c>
      <c r="C51" s="81" t="str">
        <f>IF(AND(Rekenblad!$C$71=B72,Rekenblad!$C$87="IA"),Rekenblad!C35,IF(AND(Rekenblad!$C$71=B72,Rekenblad!$C$87="IB"),Rekenblad!D35,IF(AND(Rekenblad!$C$71=B72,Rekenblad!$C$87="IC"),Rekenblad!E35,IF(AND(Rekenblad!$C$71=B72,Rekenblad!$C$87="II"),Rekenblad!F35,""))))</f>
        <v/>
      </c>
      <c r="D51" s="81" t="str">
        <f>IF(AND(Rekenblad!$C$71=B72,Rekenblad!$C$87="IA"),Rekenblad!G35,IF(AND(Rekenblad!$C$71=B72,Rekenblad!$C$87="IB"),Rekenblad!H35,IF(AND(Rekenblad!$C$71=B72,Rekenblad!$C$87="IC"),Rekenblad!I35,IF(AND(Rekenblad!$C$71=B72,Rekenblad!$C$87="II"),Rekenblad!J35,""))))</f>
        <v/>
      </c>
      <c r="E51" s="81" t="str">
        <f>IF(AND(Rekenblad!$C$71=B72,Rekenblad!$C$87="IA"),Rekenblad!K35,IF(AND(Rekenblad!$C$71=B72,Rekenblad!$C$87="IB"),Rekenblad!L35,IF(AND(Rekenblad!$C$71=B72,Rekenblad!$C$87="IC"),Rekenblad!M35,IF(AND(Rekenblad!$C$71=B72,Rekenblad!$C$87="II"),Rekenblad!N35,""))))</f>
        <v/>
      </c>
    </row>
    <row r="52" spans="2:5" x14ac:dyDescent="0.2">
      <c r="B52" s="80">
        <f t="shared" si="2"/>
        <v>2020</v>
      </c>
      <c r="C52" s="81">
        <f>IF(AND(Rekenblad!$C$71=B73,Rekenblad!$C$87="IA"),Rekenblad!C36,IF(AND(Rekenblad!$C$71=B73,Rekenblad!$C$87="IB"),Rekenblad!D36,IF(AND(Rekenblad!$C$71=B73,Rekenblad!$C$87="IC"),Rekenblad!E36,IF(AND(Rekenblad!$C$71=B73,Rekenblad!$C$87="II"),Rekenblad!F36,""))))</f>
        <v>0.46436595656144158</v>
      </c>
      <c r="D52" s="81">
        <f>IF(AND(Rekenblad!$C$71=B73,Rekenblad!$C$87="IA"),Rekenblad!G36,IF(AND(Rekenblad!$C$71=B73,Rekenblad!$C$87="IB"),Rekenblad!H36,IF(AND(Rekenblad!$C$71=B73,Rekenblad!$C$87="IC"),Rekenblad!I36,IF(AND(Rekenblad!$C$71=B73,Rekenblad!$C$87="II"),Rekenblad!J36,""))))</f>
        <v>0.81716027810250425</v>
      </c>
      <c r="E52" s="81">
        <f>IF(AND(Rekenblad!$C$71=B73,Rekenblad!$C$87="IA"),Rekenblad!K36,IF(AND(Rekenblad!$C$71=B73,Rekenblad!$C$87="IB"),Rekenblad!L36,IF(AND(Rekenblad!$C$71=B73,Rekenblad!$C$87="IC"),Rekenblad!M36,IF(AND(Rekenblad!$C$71=B73,Rekenblad!$C$87="II"),Rekenblad!N36,""))))</f>
        <v>0.67443660181835963</v>
      </c>
    </row>
    <row r="53" spans="2:5" x14ac:dyDescent="0.2">
      <c r="B53" s="80">
        <f t="shared" si="2"/>
        <v>2021</v>
      </c>
      <c r="C53" s="81" t="str">
        <f>IF(AND(Rekenblad!$C$71=B74,Rekenblad!$C$87="IA"),Rekenblad!C37,IF(AND(Rekenblad!$C$71=B74,Rekenblad!$C$87="IB"),Rekenblad!D37,IF(AND(Rekenblad!$C$71=B74,Rekenblad!$C$87="IC"),Rekenblad!E37,IF(AND(Rekenblad!$C$71=B74,Rekenblad!$C$87="II"),Rekenblad!F37,""))))</f>
        <v/>
      </c>
      <c r="D53" s="81" t="str">
        <f>IF(AND(Rekenblad!$C$71=B74,Rekenblad!$C$87="IA"),Rekenblad!G37,IF(AND(Rekenblad!$C$71=B74,Rekenblad!$C$87="IB"),Rekenblad!H37,IF(AND(Rekenblad!$C$71=B74,Rekenblad!$C$87="IC"),Rekenblad!I37,IF(AND(Rekenblad!$C$71=B74,Rekenblad!$C$87="II"),Rekenblad!J37,""))))</f>
        <v/>
      </c>
      <c r="E53" s="81" t="str">
        <f>IF(AND(Rekenblad!$C$71=B74,Rekenblad!$C$87="IA"),Rekenblad!K37,IF(AND(Rekenblad!$C$71=B74,Rekenblad!$C$87="IB"),Rekenblad!L37,IF(AND(Rekenblad!$C$71=B74,Rekenblad!$C$87="IC"),Rekenblad!M37,IF(AND(Rekenblad!$C$71=B74,Rekenblad!$C$87="II"),Rekenblad!N37,""))))</f>
        <v/>
      </c>
    </row>
    <row r="54" spans="2:5" x14ac:dyDescent="0.2">
      <c r="B54" s="80">
        <f t="shared" si="2"/>
        <v>2022</v>
      </c>
      <c r="C54" s="81" t="str">
        <f>IF(AND(Rekenblad!$C$71=B75,Rekenblad!$C$87="IA"),Rekenblad!C38,IF(AND(Rekenblad!$C$71=B75,Rekenblad!$C$87="IB"),Rekenblad!D38,IF(AND(Rekenblad!$C$71=B75,Rekenblad!$C$87="IC"),Rekenblad!E38,IF(AND(Rekenblad!$C$71=B75,Rekenblad!$C$87="II"),Rekenblad!F38,""))))</f>
        <v/>
      </c>
      <c r="D54" s="81" t="str">
        <f>IF(AND(Rekenblad!$C$71=B75,Rekenblad!$C$87="IA"),Rekenblad!G38,IF(AND(Rekenblad!$C$71=B75,Rekenblad!$C$87="IB"),Rekenblad!H38,IF(AND(Rekenblad!$C$71=B75,Rekenblad!$C$87="IC"),Rekenblad!I38,IF(AND(Rekenblad!$C$71=B75,Rekenblad!$C$87="II"),Rekenblad!J38,""))))</f>
        <v/>
      </c>
      <c r="E54" s="81" t="str">
        <f>IF(AND(Rekenblad!$C$71=B75,Rekenblad!$C$87="IA"),Rekenblad!K38,IF(AND(Rekenblad!$C$71=B75,Rekenblad!$C$87="IB"),Rekenblad!L38,IF(AND(Rekenblad!$C$71=B75,Rekenblad!$C$87="IC"),Rekenblad!M38,IF(AND(Rekenblad!$C$71=B75,Rekenblad!$C$87="II"),Rekenblad!N38,""))))</f>
        <v/>
      </c>
    </row>
    <row r="55" spans="2:5" x14ac:dyDescent="0.2">
      <c r="B55" s="80">
        <f t="shared" si="2"/>
        <v>2023</v>
      </c>
      <c r="C55" s="81" t="str">
        <f>IF(AND(Rekenblad!$C$71=B76,Rekenblad!$C$87="IA"),Rekenblad!C39,IF(AND(Rekenblad!$C$71=B76,Rekenblad!$C$87="IB"),Rekenblad!D39,IF(AND(Rekenblad!$C$71=B76,Rekenblad!$C$87="IC"),Rekenblad!E39,IF(AND(Rekenblad!$C$71=B76,Rekenblad!$C$87="II"),Rekenblad!F39,""))))</f>
        <v/>
      </c>
      <c r="D55" s="81" t="str">
        <f>IF(AND(Rekenblad!$C$71=B76,Rekenblad!$C$87="IA"),Rekenblad!G39,IF(AND(Rekenblad!$C$71=B76,Rekenblad!$C$87="IB"),Rekenblad!H39,IF(AND(Rekenblad!$C$71=B76,Rekenblad!$C$87="IC"),Rekenblad!I39,IF(AND(Rekenblad!$C$71=B76,Rekenblad!$C$87="II"),Rekenblad!J39,""))))</f>
        <v/>
      </c>
      <c r="E55" s="81" t="str">
        <f>IF(AND(Rekenblad!$C$71=B76,Rekenblad!$C$87="IA"),Rekenblad!K39,IF(AND(Rekenblad!$C$71=B76,Rekenblad!$C$87="IB"),Rekenblad!L39,IF(AND(Rekenblad!$C$71=B76,Rekenblad!$C$87="IC"),Rekenblad!M39,IF(AND(Rekenblad!$C$71=B76,Rekenblad!$C$87="II"),Rekenblad!N39,""))))</f>
        <v/>
      </c>
    </row>
    <row r="56" spans="2:5" x14ac:dyDescent="0.2">
      <c r="B56" s="80">
        <f t="shared" si="2"/>
        <v>2024</v>
      </c>
      <c r="C56" s="81" t="str">
        <f>IF(AND(Rekenblad!$C$71=B77,Rekenblad!$C$87="IA"),Rekenblad!C40,IF(AND(Rekenblad!$C$71=B77,Rekenblad!$C$87="IB"),Rekenblad!D40,IF(AND(Rekenblad!$C$71=B77,Rekenblad!$C$87="IC"),Rekenblad!E40,IF(AND(Rekenblad!$C$71=B77,Rekenblad!$C$87="II"),Rekenblad!F40,""))))</f>
        <v/>
      </c>
      <c r="D56" s="81" t="str">
        <f>IF(AND(Rekenblad!$C$71=B77,Rekenblad!$C$87="IA"),Rekenblad!G40,IF(AND(Rekenblad!$C$71=B77,Rekenblad!$C$87="IB"),Rekenblad!H40,IF(AND(Rekenblad!$C$71=B77,Rekenblad!$C$87="IC"),Rekenblad!I40,IF(AND(Rekenblad!$C$71=B77,Rekenblad!$C$87="II"),Rekenblad!J40,""))))</f>
        <v/>
      </c>
      <c r="E56" s="81" t="str">
        <f>IF(AND(Rekenblad!$C$71=B77,Rekenblad!$C$87="IA"),Rekenblad!K40,IF(AND(Rekenblad!$C$71=B77,Rekenblad!$C$87="IB"),Rekenblad!L40,IF(AND(Rekenblad!$C$71=B77,Rekenblad!$C$87="IC"),Rekenblad!M40,IF(AND(Rekenblad!$C$71=B77,Rekenblad!$C$87="II"),Rekenblad!N40,""))))</f>
        <v/>
      </c>
    </row>
    <row r="57" spans="2:5" x14ac:dyDescent="0.2">
      <c r="B57" s="80">
        <f t="shared" si="2"/>
        <v>2025</v>
      </c>
      <c r="C57" s="81" t="str">
        <f>IF(AND(Rekenblad!$C$71=B78,Rekenblad!$C$87="IA"),Rekenblad!C41,IF(AND(Rekenblad!$C$71=B78,Rekenblad!$C$87="IB"),Rekenblad!D41,IF(AND(Rekenblad!$C$71=B78,Rekenblad!$C$87="IC"),Rekenblad!E41,IF(AND(Rekenblad!$C$71=B78,Rekenblad!$C$87="II"),Rekenblad!F41,""))))</f>
        <v/>
      </c>
      <c r="D57" s="81" t="str">
        <f>IF(AND(Rekenblad!$C$71=B78,Rekenblad!$C$87="IA"),Rekenblad!G41,IF(AND(Rekenblad!$C$71=B78,Rekenblad!$C$87="IB"),Rekenblad!H41,IF(AND(Rekenblad!$C$71=B78,Rekenblad!$C$87="IC"),Rekenblad!I41,IF(AND(Rekenblad!$C$71=B78,Rekenblad!$C$87="II"),Rekenblad!J41,""))))</f>
        <v/>
      </c>
      <c r="E57" s="81" t="str">
        <f>IF(AND(Rekenblad!$C$71=B78,Rekenblad!$C$87="IA"),Rekenblad!K41,IF(AND(Rekenblad!$C$71=B78,Rekenblad!$C$87="IB"),Rekenblad!L41,IF(AND(Rekenblad!$C$71=B78,Rekenblad!$C$87="IC"),Rekenblad!M41,IF(AND(Rekenblad!$C$71=B78,Rekenblad!$C$87="II"),Rekenblad!N41,""))))</f>
        <v/>
      </c>
    </row>
    <row r="58" spans="2:5" x14ac:dyDescent="0.2">
      <c r="B58" s="80">
        <f t="shared" si="2"/>
        <v>2026</v>
      </c>
      <c r="C58" s="81" t="str">
        <f>IF(AND(Rekenblad!$C$71=B79,Rekenblad!$C$87="IA"),Rekenblad!C42,IF(AND(Rekenblad!$C$71=B79,Rekenblad!$C$87="IB"),Rekenblad!D42,IF(AND(Rekenblad!$C$71=B79,Rekenblad!$C$87="IC"),Rekenblad!E42,IF(AND(Rekenblad!$C$71=B79,Rekenblad!$C$87="II"),Rekenblad!F42,""))))</f>
        <v/>
      </c>
      <c r="D58" s="81" t="str">
        <f>IF(AND(Rekenblad!$C$71=B79,Rekenblad!$C$87="IA"),Rekenblad!G42,IF(AND(Rekenblad!$C$71=B79,Rekenblad!$C$87="IB"),Rekenblad!H42,IF(AND(Rekenblad!$C$71=B79,Rekenblad!$C$87="IC"),Rekenblad!I42,IF(AND(Rekenblad!$C$71=B79,Rekenblad!$C$87="II"),Rekenblad!J42,""))))</f>
        <v/>
      </c>
      <c r="E58" s="81" t="str">
        <f>IF(AND(Rekenblad!$C$71=B79,Rekenblad!$C$87="IA"),Rekenblad!K42,IF(AND(Rekenblad!$C$71=B79,Rekenblad!$C$87="IB"),Rekenblad!L42,IF(AND(Rekenblad!$C$71=B79,Rekenblad!$C$87="IC"),Rekenblad!M42,IF(AND(Rekenblad!$C$71=B79,Rekenblad!$C$87="II"),Rekenblad!N42,""))))</f>
        <v/>
      </c>
    </row>
    <row r="59" spans="2:5" x14ac:dyDescent="0.2">
      <c r="B59" s="80">
        <f t="shared" si="2"/>
        <v>2027</v>
      </c>
      <c r="C59" s="81" t="str">
        <f>IF(AND(Rekenblad!$C$71=B80,Rekenblad!$C$87="IA"),Rekenblad!C43,IF(AND(Rekenblad!$C$71=B80,Rekenblad!$C$87="IB"),Rekenblad!D43,IF(AND(Rekenblad!$C$71=B80,Rekenblad!$C$87="IC"),Rekenblad!E43,IF(AND(Rekenblad!$C$71=B80,Rekenblad!$C$87="II"),Rekenblad!F43,""))))</f>
        <v/>
      </c>
      <c r="D59" s="81" t="str">
        <f>IF(AND(Rekenblad!$C$71=B80,Rekenblad!$C$87="IA"),Rekenblad!G43,IF(AND(Rekenblad!$C$71=B80,Rekenblad!$C$87="IB"),Rekenblad!H43,IF(AND(Rekenblad!$C$71=B80,Rekenblad!$C$87="IC"),Rekenblad!I43,IF(AND(Rekenblad!$C$71=B80,Rekenblad!$C$87="II"),Rekenblad!J43,""))))</f>
        <v/>
      </c>
      <c r="E59" s="81" t="str">
        <f>IF(AND(Rekenblad!$C$71=B80,Rekenblad!$C$87="IA"),Rekenblad!K43,IF(AND(Rekenblad!$C$71=B80,Rekenblad!$C$87="IB"),Rekenblad!L43,IF(AND(Rekenblad!$C$71=B80,Rekenblad!$C$87="IC"),Rekenblad!M43,IF(AND(Rekenblad!$C$71=B80,Rekenblad!$C$87="II"),Rekenblad!N43,""))))</f>
        <v/>
      </c>
    </row>
    <row r="60" spans="2:5" x14ac:dyDescent="0.2">
      <c r="B60" s="80">
        <f t="shared" si="2"/>
        <v>2028</v>
      </c>
      <c r="C60" s="81" t="str">
        <f>IF(AND(Rekenblad!$C$71=B81,Rekenblad!$C$87="IA"),Rekenblad!C44,IF(AND(Rekenblad!$C$71=B81,Rekenblad!$C$87="IB"),Rekenblad!D44,IF(AND(Rekenblad!$C$71=B81,Rekenblad!$C$87="IC"),Rekenblad!E44,IF(AND(Rekenblad!$C$71=B81,Rekenblad!$C$87="II"),Rekenblad!F44,""))))</f>
        <v/>
      </c>
      <c r="D60" s="81" t="str">
        <f>IF(AND(Rekenblad!$C$71=B81,Rekenblad!$C$87="IA"),Rekenblad!G44,IF(AND(Rekenblad!$C$71=B81,Rekenblad!$C$87="IB"),Rekenblad!H44,IF(AND(Rekenblad!$C$71=B81,Rekenblad!$C$87="IC"),Rekenblad!I44,IF(AND(Rekenblad!$C$71=B81,Rekenblad!$C$87="II"),Rekenblad!J44,""))))</f>
        <v/>
      </c>
      <c r="E60" s="81" t="str">
        <f>IF(AND(Rekenblad!$C$71=B81,Rekenblad!$C$87="IA"),Rekenblad!K44,IF(AND(Rekenblad!$C$71=B81,Rekenblad!$C$87="IB"),Rekenblad!L44,IF(AND(Rekenblad!$C$71=B81,Rekenblad!$C$87="IC"),Rekenblad!M44,IF(AND(Rekenblad!$C$71=B81,Rekenblad!$C$87="II"),Rekenblad!N44,""))))</f>
        <v/>
      </c>
    </row>
    <row r="61" spans="2:5" x14ac:dyDescent="0.2">
      <c r="B61" s="80">
        <f t="shared" si="2"/>
        <v>2029</v>
      </c>
      <c r="C61" s="81" t="str">
        <f>IF(AND(Rekenblad!$C$71=B82,Rekenblad!$C$87="IA"),Rekenblad!C45,IF(AND(Rekenblad!$C$71=B82,Rekenblad!$C$87="IB"),Rekenblad!D45,IF(AND(Rekenblad!$C$71=B82,Rekenblad!$C$87="IC"),Rekenblad!E45,IF(AND(Rekenblad!$C$71=B82,Rekenblad!$C$87="II"),Rekenblad!F45,""))))</f>
        <v/>
      </c>
      <c r="D61" s="81" t="str">
        <f>IF(AND(Rekenblad!$C$71=B82,Rekenblad!$C$87="IA"),Rekenblad!G45,IF(AND(Rekenblad!$C$71=B82,Rekenblad!$C$87="IB"),Rekenblad!H45,IF(AND(Rekenblad!$C$71=B82,Rekenblad!$C$87="IC"),Rekenblad!I45,IF(AND(Rekenblad!$C$71=B82,Rekenblad!$C$87="II"),Rekenblad!J45,""))))</f>
        <v/>
      </c>
      <c r="E61" s="81" t="str">
        <f>IF(AND(Rekenblad!$C$71=B82,Rekenblad!$C$87="IA"),Rekenblad!K45,IF(AND(Rekenblad!$C$71=B82,Rekenblad!$C$87="IB"),Rekenblad!L45,IF(AND(Rekenblad!$C$71=B82,Rekenblad!$C$87="IC"),Rekenblad!M45,IF(AND(Rekenblad!$C$71=B82,Rekenblad!$C$87="II"),Rekenblad!N45,""))))</f>
        <v/>
      </c>
    </row>
    <row r="62" spans="2:5" x14ac:dyDescent="0.2">
      <c r="B62" s="80">
        <f t="shared" si="2"/>
        <v>2030</v>
      </c>
      <c r="C62" s="81" t="str">
        <f>IF(AND(Rekenblad!$C$71=B83,Rekenblad!$C$87="IA"),Rekenblad!C46,IF(AND(Rekenblad!$C$71=B83,Rekenblad!$C$87="IB"),Rekenblad!D46,IF(AND(Rekenblad!$C$71=B83,Rekenblad!$C$87="IC"),Rekenblad!E46,IF(AND(Rekenblad!$C$71=B83,Rekenblad!$C$87="II"),Rekenblad!F46,""))))</f>
        <v/>
      </c>
      <c r="D62" s="81" t="str">
        <f>IF(AND(Rekenblad!$C$71=B83,Rekenblad!$C$87="IA"),Rekenblad!G46,IF(AND(Rekenblad!$C$71=B83,Rekenblad!$C$87="IB"),Rekenblad!H46,IF(AND(Rekenblad!$C$71=B83,Rekenblad!$C$87="IC"),Rekenblad!I46,IF(AND(Rekenblad!$C$71=B83,Rekenblad!$C$87="II"),Rekenblad!J46,""))))</f>
        <v/>
      </c>
      <c r="E62" s="81" t="str">
        <f>IF(AND(Rekenblad!$C$71=B83,Rekenblad!$C$87="IA"),Rekenblad!K46,IF(AND(Rekenblad!$C$71=B83,Rekenblad!$C$87="IB"),Rekenblad!L46,IF(AND(Rekenblad!$C$71=B83,Rekenblad!$C$87="IC"),Rekenblad!M46,IF(AND(Rekenblad!$C$71=B83,Rekenblad!$C$87="II"),Rekenblad!N46,""))))</f>
        <v/>
      </c>
    </row>
    <row r="65" spans="2:5" x14ac:dyDescent="0.2">
      <c r="B65" s="75" t="s">
        <v>34</v>
      </c>
      <c r="C65" s="78" t="s">
        <v>30</v>
      </c>
      <c r="D65" s="78"/>
      <c r="E65" s="84" t="str">
        <f>IF(OR(Rekenblad!$C$71=B72,Rekenblad!$C$71=B73,Rekenblad!$C$71=B74,Rekenblad!$C$71=B75,Rekenblad!$C$71=B76,Rekenblad!$C$71=B77,Rekenblad!$C$71=B78,Rekenblad!$C$71=B79,Rekenblad!$C$71=B80,Rekenblad!$C$71=B81,Rekenblad!$C$71=B82,Rekenblad!C71=B83),"OK","Onjuiste invoer, kies een jaar tussen 2019 tm 2030")</f>
        <v>OK</v>
      </c>
    </row>
    <row r="66" spans="2:5" x14ac:dyDescent="0.2">
      <c r="C66" s="85" t="s">
        <v>35</v>
      </c>
      <c r="D66" s="85"/>
      <c r="E66" s="84" t="str">
        <f>IF(OR(Rekenblad!C87="IA",Rekenblad!C87="IB",Rekenblad!C87="IC",Rekenblad!C87="II"),"OK","Onjuiste invoer, kies 'Buitenweg algemeen', 'Stad minder congestie', 'Stad normaal', of 'Stad stagnerend'")</f>
        <v>OK</v>
      </c>
    </row>
    <row r="67" spans="2:5" x14ac:dyDescent="0.2">
      <c r="C67" s="85" t="s">
        <v>31</v>
      </c>
      <c r="D67" s="85"/>
      <c r="E67" s="84" t="str">
        <f>IF(OR(Voorblad!D35&lt;0.97,Voorblad!D35&gt;1.02),"Onjuiste invoer, som groter of kleiner dan 1","OK")</f>
        <v>OK</v>
      </c>
    </row>
    <row r="70" spans="2:5" x14ac:dyDescent="0.2">
      <c r="B70" s="78" t="s">
        <v>54</v>
      </c>
      <c r="C70" s="78"/>
    </row>
    <row r="71" spans="2:5" x14ac:dyDescent="0.2">
      <c r="B71" s="86">
        <v>2</v>
      </c>
      <c r="C71" s="80">
        <f>INDEX(B72:B83,B71)</f>
        <v>2020</v>
      </c>
    </row>
    <row r="72" spans="2:5" x14ac:dyDescent="0.2">
      <c r="B72" s="76">
        <v>2019</v>
      </c>
      <c r="C72" s="76"/>
    </row>
    <row r="73" spans="2:5" x14ac:dyDescent="0.2">
      <c r="B73" s="76">
        <v>2020</v>
      </c>
      <c r="C73" s="76"/>
    </row>
    <row r="74" spans="2:5" x14ac:dyDescent="0.2">
      <c r="B74" s="76">
        <v>2021</v>
      </c>
      <c r="C74" s="76"/>
    </row>
    <row r="75" spans="2:5" x14ac:dyDescent="0.2">
      <c r="B75" s="76">
        <v>2022</v>
      </c>
      <c r="C75" s="76"/>
    </row>
    <row r="76" spans="2:5" x14ac:dyDescent="0.2">
      <c r="B76" s="76">
        <v>2023</v>
      </c>
      <c r="C76" s="76"/>
    </row>
    <row r="77" spans="2:5" x14ac:dyDescent="0.2">
      <c r="B77" s="76">
        <v>2024</v>
      </c>
      <c r="C77" s="76"/>
    </row>
    <row r="78" spans="2:5" x14ac:dyDescent="0.2">
      <c r="B78" s="76">
        <v>2025</v>
      </c>
      <c r="C78" s="76"/>
    </row>
    <row r="79" spans="2:5" x14ac:dyDescent="0.2">
      <c r="B79" s="76">
        <v>2026</v>
      </c>
      <c r="C79" s="76"/>
    </row>
    <row r="80" spans="2:5" x14ac:dyDescent="0.2">
      <c r="B80" s="76">
        <v>2027</v>
      </c>
      <c r="C80" s="76"/>
    </row>
    <row r="81" spans="2:4" x14ac:dyDescent="0.2">
      <c r="B81" s="76">
        <v>2028</v>
      </c>
      <c r="C81" s="76"/>
    </row>
    <row r="82" spans="2:4" x14ac:dyDescent="0.2">
      <c r="B82" s="76">
        <v>2029</v>
      </c>
      <c r="C82" s="76"/>
    </row>
    <row r="83" spans="2:4" x14ac:dyDescent="0.2">
      <c r="B83" s="76">
        <v>2030</v>
      </c>
      <c r="C83" s="76"/>
    </row>
    <row r="84" spans="2:4" x14ac:dyDescent="0.2">
      <c r="B84" s="76"/>
      <c r="C84" s="76"/>
    </row>
    <row r="86" spans="2:4" x14ac:dyDescent="0.2">
      <c r="B86" s="78" t="s">
        <v>55</v>
      </c>
      <c r="C86" s="78"/>
      <c r="D86" s="73" t="s">
        <v>96</v>
      </c>
    </row>
    <row r="87" spans="2:4" x14ac:dyDescent="0.2">
      <c r="B87" s="86">
        <v>4</v>
      </c>
      <c r="C87" s="80" t="str">
        <f>INDEX(C88:C91,B87)</f>
        <v>IA</v>
      </c>
    </row>
    <row r="88" spans="2:4" x14ac:dyDescent="0.2">
      <c r="B88" s="73" t="s">
        <v>47</v>
      </c>
      <c r="C88" s="76" t="s">
        <v>63</v>
      </c>
      <c r="D88" s="76" t="s">
        <v>39</v>
      </c>
    </row>
    <row r="89" spans="2:4" x14ac:dyDescent="0.2">
      <c r="B89" s="73" t="s">
        <v>50</v>
      </c>
      <c r="C89" s="76" t="s">
        <v>62</v>
      </c>
      <c r="D89" s="76" t="s">
        <v>38</v>
      </c>
    </row>
    <row r="90" spans="2:4" x14ac:dyDescent="0.2">
      <c r="B90" s="73" t="s">
        <v>48</v>
      </c>
      <c r="C90" s="76" t="s">
        <v>61</v>
      </c>
      <c r="D90" s="76" t="s">
        <v>37</v>
      </c>
    </row>
    <row r="91" spans="2:4" x14ac:dyDescent="0.2">
      <c r="B91" s="73" t="s">
        <v>49</v>
      </c>
      <c r="C91" s="76" t="s">
        <v>60</v>
      </c>
      <c r="D91" s="76" t="s">
        <v>36</v>
      </c>
    </row>
  </sheetData>
  <sheetProtection algorithmName="SHA-512" hashValue="1VZJ4SJhiqcTwOXSbumsGQki4K7n2uGX/yTyD2x9XvY+CWFkzkjn2pfsFErZR+xfy2YvDXvQqxJudgGActdmyA==" saltValue="hlcJzwiGeEvmXJlAOd3q8w==" spinCount="100000" sheet="1" objects="1" scenarios="1"/>
  <mergeCells count="13">
    <mergeCell ref="G33:J33"/>
    <mergeCell ref="K33:N33"/>
    <mergeCell ref="G5:J5"/>
    <mergeCell ref="K5:N5"/>
    <mergeCell ref="B86:C86"/>
    <mergeCell ref="A5:B5"/>
    <mergeCell ref="C5:F5"/>
    <mergeCell ref="C33:F33"/>
    <mergeCell ref="B33:B34"/>
    <mergeCell ref="C65:D65"/>
    <mergeCell ref="C66:D66"/>
    <mergeCell ref="C67:D67"/>
    <mergeCell ref="B70:C70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0" fitToHeight="3" orientation="landscape" r:id="rId1"/>
  <headerFooter alignWithMargins="0"/>
  <rowBreaks count="1" manualBreakCount="1">
    <brk id="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80" zoomScaleNormal="80" workbookViewId="0">
      <selection activeCell="A2" sqref="A2"/>
    </sheetView>
  </sheetViews>
  <sheetFormatPr defaultRowHeight="12.75" x14ac:dyDescent="0.2"/>
  <cols>
    <col min="1" max="1" width="19.42578125" style="56" customWidth="1"/>
    <col min="2" max="2" width="30.5703125" style="56" customWidth="1"/>
    <col min="3" max="16384" width="9.140625" style="56"/>
  </cols>
  <sheetData>
    <row r="1" spans="1:14" ht="18" x14ac:dyDescent="0.25">
      <c r="A1" s="63" t="s">
        <v>77</v>
      </c>
    </row>
    <row r="4" spans="1:14" ht="15.75" x14ac:dyDescent="0.25">
      <c r="A4" s="64" t="s">
        <v>91</v>
      </c>
      <c r="B4" s="56" t="s">
        <v>94</v>
      </c>
    </row>
    <row r="5" spans="1:14" ht="15.75" x14ac:dyDescent="0.25">
      <c r="A5" s="65" t="s">
        <v>59</v>
      </c>
      <c r="B5" s="55"/>
      <c r="F5" s="55"/>
      <c r="G5" s="55"/>
      <c r="L5" s="55"/>
      <c r="M5" s="55"/>
      <c r="N5" s="55"/>
    </row>
    <row r="6" spans="1:14" x14ac:dyDescent="0.2">
      <c r="A6" s="67" t="s">
        <v>8</v>
      </c>
      <c r="B6" s="67" t="s">
        <v>9</v>
      </c>
      <c r="C6" s="55" t="s">
        <v>76</v>
      </c>
      <c r="D6" s="55"/>
      <c r="E6" s="55"/>
      <c r="F6" s="55"/>
      <c r="G6" s="55" t="s">
        <v>76</v>
      </c>
      <c r="H6" s="55"/>
      <c r="I6" s="55"/>
      <c r="J6" s="55"/>
      <c r="K6" s="55" t="s">
        <v>76</v>
      </c>
      <c r="L6" s="55"/>
      <c r="M6" s="55"/>
      <c r="N6" s="55"/>
    </row>
    <row r="7" spans="1:14" x14ac:dyDescent="0.2">
      <c r="A7" s="68"/>
      <c r="B7" s="68"/>
      <c r="C7" s="55" t="s">
        <v>64</v>
      </c>
      <c r="D7" s="55"/>
      <c r="E7" s="55"/>
      <c r="F7" s="55"/>
      <c r="G7" s="55" t="s">
        <v>65</v>
      </c>
      <c r="I7" s="55"/>
      <c r="J7" s="55"/>
      <c r="K7" s="57" t="s">
        <v>66</v>
      </c>
      <c r="M7" s="57"/>
      <c r="N7" s="55"/>
    </row>
    <row r="8" spans="1:14" x14ac:dyDescent="0.2">
      <c r="A8" s="68"/>
      <c r="B8" s="68"/>
      <c r="C8" s="55"/>
      <c r="D8" s="55"/>
      <c r="E8" s="55"/>
      <c r="F8" s="55"/>
      <c r="G8" s="55"/>
      <c r="H8" s="55"/>
      <c r="I8" s="55"/>
      <c r="J8" s="55"/>
      <c r="K8" s="55"/>
      <c r="L8" s="57"/>
      <c r="M8" s="57"/>
      <c r="N8" s="55"/>
    </row>
    <row r="9" spans="1:14" x14ac:dyDescent="0.2">
      <c r="A9" s="68"/>
      <c r="B9" s="68"/>
      <c r="C9" s="58" t="s">
        <v>60</v>
      </c>
      <c r="D9" s="58" t="s">
        <v>61</v>
      </c>
      <c r="E9" s="58" t="s">
        <v>62</v>
      </c>
      <c r="F9" s="58" t="s">
        <v>63</v>
      </c>
      <c r="G9" s="58" t="s">
        <v>60</v>
      </c>
      <c r="H9" s="58" t="s">
        <v>61</v>
      </c>
      <c r="I9" s="58" t="s">
        <v>62</v>
      </c>
      <c r="J9" s="58" t="s">
        <v>63</v>
      </c>
      <c r="K9" s="58" t="s">
        <v>60</v>
      </c>
      <c r="L9" s="58" t="s">
        <v>61</v>
      </c>
      <c r="M9" s="58" t="s">
        <v>62</v>
      </c>
      <c r="N9" s="58" t="s">
        <v>63</v>
      </c>
    </row>
    <row r="10" spans="1:14" x14ac:dyDescent="0.2">
      <c r="A10" s="69" t="s">
        <v>5</v>
      </c>
      <c r="B10" s="69" t="s">
        <v>73</v>
      </c>
      <c r="C10" s="59">
        <v>21.921600000000002</v>
      </c>
      <c r="D10" s="59">
        <v>13.701000000000001</v>
      </c>
      <c r="E10" s="59">
        <v>9.7277100000000001</v>
      </c>
      <c r="F10" s="59">
        <v>11.439</v>
      </c>
      <c r="G10" s="59">
        <v>0.72907200000000005</v>
      </c>
      <c r="H10" s="59">
        <v>0.45567000000000002</v>
      </c>
      <c r="I10" s="59">
        <v>0.32352599999999998</v>
      </c>
      <c r="J10" s="59">
        <v>0.38046000000000002</v>
      </c>
      <c r="K10" s="59">
        <v>0.27560099999999998</v>
      </c>
      <c r="L10" s="59">
        <v>0.19087199999999999</v>
      </c>
      <c r="M10" s="59">
        <v>0.15304000000000001</v>
      </c>
      <c r="N10" s="59">
        <v>0.15032099999999998</v>
      </c>
    </row>
    <row r="11" spans="1:14" x14ac:dyDescent="0.2">
      <c r="A11" s="69"/>
      <c r="B11" s="69" t="s">
        <v>10</v>
      </c>
      <c r="C11" s="59">
        <v>26.988</v>
      </c>
      <c r="D11" s="59">
        <v>16.8675</v>
      </c>
      <c r="E11" s="59">
        <v>11.975899999999999</v>
      </c>
      <c r="F11" s="59">
        <v>12.362500000000001</v>
      </c>
      <c r="G11" s="59">
        <v>1.8240799999999999</v>
      </c>
      <c r="H11" s="59">
        <v>1.14005</v>
      </c>
      <c r="I11" s="59">
        <v>0.80943500000000002</v>
      </c>
      <c r="J11" s="59">
        <v>0.83492</v>
      </c>
      <c r="K11" s="59">
        <v>2.1914899999999999</v>
      </c>
      <c r="L11" s="59">
        <v>1.22092</v>
      </c>
      <c r="M11" s="59">
        <v>0.78754900000000005</v>
      </c>
      <c r="N11" s="59">
        <v>0.70087999999999995</v>
      </c>
    </row>
    <row r="12" spans="1:14" x14ac:dyDescent="0.2">
      <c r="A12" s="69" t="s">
        <v>6</v>
      </c>
      <c r="B12" s="69" t="s">
        <v>10</v>
      </c>
      <c r="C12" s="59">
        <v>21.56</v>
      </c>
      <c r="D12" s="59">
        <v>13.475</v>
      </c>
      <c r="E12" s="59">
        <v>9.6683129999999995</v>
      </c>
      <c r="F12" s="59">
        <v>8.983333</v>
      </c>
      <c r="G12" s="59">
        <v>1.504</v>
      </c>
      <c r="H12" s="59">
        <v>0.94</v>
      </c>
      <c r="I12" s="59">
        <v>0.66739999999999999</v>
      </c>
      <c r="J12" s="59">
        <v>0.63</v>
      </c>
      <c r="K12" s="59">
        <v>0.98917100000000002</v>
      </c>
      <c r="L12" s="59">
        <v>0.56777100000000003</v>
      </c>
      <c r="M12" s="59">
        <v>0.37961099999999998</v>
      </c>
      <c r="N12" s="59">
        <v>0.36179099999999997</v>
      </c>
    </row>
    <row r="13" spans="1:14" x14ac:dyDescent="0.2">
      <c r="A13" s="69" t="s">
        <v>7</v>
      </c>
      <c r="B13" s="69" t="s">
        <v>10</v>
      </c>
      <c r="C13" s="59">
        <v>19.593631999999999</v>
      </c>
      <c r="D13" s="59">
        <v>12.24602</v>
      </c>
      <c r="E13" s="59">
        <v>8.7865190000000002</v>
      </c>
      <c r="F13" s="59">
        <v>8.0732400000000002</v>
      </c>
      <c r="G13" s="59">
        <v>1.3267040000000001</v>
      </c>
      <c r="H13" s="59">
        <v>0.82918999999999998</v>
      </c>
      <c r="I13" s="59">
        <v>0.59494400000000003</v>
      </c>
      <c r="J13" s="59">
        <v>0.54664699999999999</v>
      </c>
      <c r="K13" s="59">
        <v>0.6729710000000001</v>
      </c>
      <c r="L13" s="59">
        <v>0.39777099999999999</v>
      </c>
      <c r="M13" s="59">
        <v>0.274891</v>
      </c>
      <c r="N13" s="59">
        <v>0.331791</v>
      </c>
    </row>
    <row r="14" spans="1:14" x14ac:dyDescent="0.2">
      <c r="A14" s="69"/>
      <c r="B14" s="69" t="s">
        <v>11</v>
      </c>
      <c r="C14" s="59">
        <v>19.593631999999999</v>
      </c>
      <c r="D14" s="59">
        <v>12.24602</v>
      </c>
      <c r="E14" s="59">
        <v>8.7865190000000002</v>
      </c>
      <c r="F14" s="59">
        <v>8.0732400000000002</v>
      </c>
      <c r="G14" s="59">
        <v>3.9187259999999999</v>
      </c>
      <c r="H14" s="59">
        <v>2.4492039999999999</v>
      </c>
      <c r="I14" s="59">
        <v>1.757304</v>
      </c>
      <c r="J14" s="59">
        <v>1.6146480000000001</v>
      </c>
      <c r="K14" s="59">
        <v>0.43117099999999997</v>
      </c>
      <c r="L14" s="59">
        <v>0.26777099999999998</v>
      </c>
      <c r="M14" s="59">
        <v>0.19481100000000001</v>
      </c>
      <c r="N14" s="59">
        <v>0.22179099999999999</v>
      </c>
    </row>
    <row r="15" spans="1:14" x14ac:dyDescent="0.2">
      <c r="A15" s="69"/>
      <c r="B15" s="69" t="s">
        <v>12</v>
      </c>
      <c r="C15" s="59">
        <v>19.593631999999999</v>
      </c>
      <c r="D15" s="59">
        <v>12.24602</v>
      </c>
      <c r="E15" s="59">
        <v>8.7865190000000002</v>
      </c>
      <c r="F15" s="59">
        <v>8.0732400000000002</v>
      </c>
      <c r="G15" s="59">
        <v>3.9187259999999999</v>
      </c>
      <c r="H15" s="59">
        <v>2.4492039999999999</v>
      </c>
      <c r="I15" s="59">
        <v>1.757304</v>
      </c>
      <c r="J15" s="59">
        <v>1.6146480000000001</v>
      </c>
      <c r="K15" s="59">
        <v>0.161471</v>
      </c>
      <c r="L15" s="59">
        <v>0.12277100000000001</v>
      </c>
      <c r="M15" s="59">
        <v>0.105491</v>
      </c>
      <c r="N15" s="59">
        <v>8.6791000000000007E-2</v>
      </c>
    </row>
    <row r="16" spans="1:14" x14ac:dyDescent="0.2">
      <c r="A16" s="69" t="s">
        <v>0</v>
      </c>
      <c r="B16" s="69" t="s">
        <v>10</v>
      </c>
      <c r="C16" s="59">
        <v>17.236816000000001</v>
      </c>
      <c r="D16" s="59">
        <v>10.773009999999999</v>
      </c>
      <c r="E16" s="59">
        <v>7.729635</v>
      </c>
      <c r="F16" s="59">
        <v>6.3292999999999999</v>
      </c>
      <c r="G16" s="59">
        <v>1.1671210000000001</v>
      </c>
      <c r="H16" s="59">
        <v>0.72945099999999996</v>
      </c>
      <c r="I16" s="59">
        <v>0.52338099999999999</v>
      </c>
      <c r="J16" s="59">
        <v>0.42856300000000003</v>
      </c>
      <c r="K16" s="59">
        <v>0.52417100000000005</v>
      </c>
      <c r="L16" s="59">
        <v>0.31777100000000003</v>
      </c>
      <c r="M16" s="59">
        <v>0.22561100000000001</v>
      </c>
      <c r="N16" s="59">
        <v>0.24179100000000001</v>
      </c>
    </row>
    <row r="17" spans="1:14" x14ac:dyDescent="0.2">
      <c r="A17" s="69"/>
      <c r="B17" s="69" t="s">
        <v>11</v>
      </c>
      <c r="C17" s="59">
        <v>17.236816000000001</v>
      </c>
      <c r="D17" s="59">
        <v>10.773009999999999</v>
      </c>
      <c r="E17" s="59">
        <v>7.729635</v>
      </c>
      <c r="F17" s="59">
        <v>6.3292999999999999</v>
      </c>
      <c r="G17" s="59">
        <v>3.4473630000000002</v>
      </c>
      <c r="H17" s="59">
        <v>2.1546020000000001</v>
      </c>
      <c r="I17" s="59">
        <v>1.5459270000000001</v>
      </c>
      <c r="J17" s="59">
        <v>1.26586</v>
      </c>
      <c r="K17" s="59">
        <v>0.338171</v>
      </c>
      <c r="L17" s="59">
        <v>0.21777099999999999</v>
      </c>
      <c r="M17" s="59">
        <v>0.16401100000000002</v>
      </c>
      <c r="N17" s="59">
        <v>0.171791</v>
      </c>
    </row>
    <row r="18" spans="1:14" x14ac:dyDescent="0.2">
      <c r="A18" s="69"/>
      <c r="B18" s="69" t="s">
        <v>12</v>
      </c>
      <c r="C18" s="59">
        <v>17.236816000000001</v>
      </c>
      <c r="D18" s="59">
        <v>10.773009999999999</v>
      </c>
      <c r="E18" s="59">
        <v>7.729635</v>
      </c>
      <c r="F18" s="59">
        <v>6.3292999999999999</v>
      </c>
      <c r="G18" s="59">
        <v>3.4473630000000002</v>
      </c>
      <c r="H18" s="59">
        <v>2.1546020000000001</v>
      </c>
      <c r="I18" s="59">
        <v>1.5459270000000001</v>
      </c>
      <c r="J18" s="59">
        <v>1.26586</v>
      </c>
      <c r="K18" s="59">
        <v>0.161471</v>
      </c>
      <c r="L18" s="59">
        <v>0.12277100000000001</v>
      </c>
      <c r="M18" s="59">
        <v>0.105491</v>
      </c>
      <c r="N18" s="59">
        <v>8.6791000000000007E-2</v>
      </c>
    </row>
    <row r="19" spans="1:14" x14ac:dyDescent="0.2">
      <c r="A19" s="69"/>
      <c r="B19" s="69" t="s">
        <v>13</v>
      </c>
      <c r="C19" s="59">
        <v>10.342090000000001</v>
      </c>
      <c r="D19" s="59">
        <v>6.4638059999999999</v>
      </c>
      <c r="E19" s="59">
        <v>4.6377810000000004</v>
      </c>
      <c r="F19" s="59">
        <v>3.79758</v>
      </c>
      <c r="G19" s="59">
        <v>2.0684179999999999</v>
      </c>
      <c r="H19" s="59">
        <v>1.292761</v>
      </c>
      <c r="I19" s="59">
        <v>0.92755600000000005</v>
      </c>
      <c r="J19" s="59">
        <v>0.75951599999999997</v>
      </c>
      <c r="K19" s="59">
        <v>0.161471</v>
      </c>
      <c r="L19" s="59">
        <v>0.12277100000000001</v>
      </c>
      <c r="M19" s="59">
        <v>0.105491</v>
      </c>
      <c r="N19" s="59">
        <v>8.6791000000000007E-2</v>
      </c>
    </row>
    <row r="20" spans="1:14" x14ac:dyDescent="0.2">
      <c r="A20" s="69" t="s">
        <v>1</v>
      </c>
      <c r="B20" s="69" t="s">
        <v>14</v>
      </c>
      <c r="C20" s="59">
        <v>15.92</v>
      </c>
      <c r="D20" s="59">
        <v>9.9499999999999993</v>
      </c>
      <c r="E20" s="59">
        <v>7.1391249999999999</v>
      </c>
      <c r="F20" s="59">
        <v>6.8</v>
      </c>
      <c r="G20" s="59">
        <v>3.1840000000000002</v>
      </c>
      <c r="H20" s="59">
        <v>1.99</v>
      </c>
      <c r="I20" s="59">
        <v>1.4278249999999999</v>
      </c>
      <c r="J20" s="59">
        <v>1.36</v>
      </c>
      <c r="K20" s="59">
        <v>0.30097099999999999</v>
      </c>
      <c r="L20" s="59">
        <v>0.197771</v>
      </c>
      <c r="M20" s="59">
        <v>0.15169099999999999</v>
      </c>
      <c r="N20" s="59">
        <v>0.15179100000000001</v>
      </c>
    </row>
    <row r="21" spans="1:14" x14ac:dyDescent="0.2">
      <c r="A21" s="69"/>
      <c r="B21" s="69" t="s">
        <v>15</v>
      </c>
      <c r="C21" s="59">
        <v>12.36</v>
      </c>
      <c r="D21" s="59">
        <v>7.7249999999999996</v>
      </c>
      <c r="E21" s="59">
        <v>5.5426880000000001</v>
      </c>
      <c r="F21" s="59">
        <v>3.35</v>
      </c>
      <c r="G21" s="59">
        <v>0.43259999999999998</v>
      </c>
      <c r="H21" s="59">
        <v>0.27037499999999998</v>
      </c>
      <c r="I21" s="59">
        <v>0.193994</v>
      </c>
      <c r="J21" s="59">
        <v>0.11724999999999999</v>
      </c>
      <c r="K21" s="59">
        <v>0.24517100000000003</v>
      </c>
      <c r="L21" s="59">
        <v>0.167771</v>
      </c>
      <c r="M21" s="59">
        <v>0.133211</v>
      </c>
      <c r="N21" s="59">
        <v>0.10179099999999999</v>
      </c>
    </row>
    <row r="22" spans="1:14" x14ac:dyDescent="0.2">
      <c r="A22" s="69"/>
      <c r="B22" s="69" t="s">
        <v>18</v>
      </c>
      <c r="C22" s="59">
        <v>11.935</v>
      </c>
      <c r="D22" s="59">
        <v>7.4593749999999996</v>
      </c>
      <c r="E22" s="59">
        <v>5.2961559999999999</v>
      </c>
      <c r="F22" s="59">
        <v>4.3864999999999998</v>
      </c>
      <c r="G22" s="59">
        <v>1.0741499999999999</v>
      </c>
      <c r="H22" s="59">
        <v>0.67134400000000005</v>
      </c>
      <c r="I22" s="59">
        <v>0.47665400000000002</v>
      </c>
      <c r="J22" s="59">
        <v>0.394785</v>
      </c>
      <c r="K22" s="59">
        <v>0.17577100000000001</v>
      </c>
      <c r="L22" s="59">
        <v>0.13719999999999999</v>
      </c>
      <c r="M22" s="59">
        <v>0.119978</v>
      </c>
      <c r="N22" s="59">
        <v>7.0169999999999996E-2</v>
      </c>
    </row>
    <row r="23" spans="1:14" x14ac:dyDescent="0.2">
      <c r="A23" s="69" t="s">
        <v>2</v>
      </c>
      <c r="B23" s="69" t="s">
        <v>14</v>
      </c>
      <c r="C23" s="59">
        <v>9.2443460000000002</v>
      </c>
      <c r="D23" s="59">
        <v>5.7777159999999999</v>
      </c>
      <c r="E23" s="59">
        <v>4.1455109999999999</v>
      </c>
      <c r="F23" s="59">
        <v>4.567164</v>
      </c>
      <c r="G23" s="59">
        <v>1.8488690000000001</v>
      </c>
      <c r="H23" s="59">
        <v>1.155543</v>
      </c>
      <c r="I23" s="59">
        <v>0.82910200000000001</v>
      </c>
      <c r="J23" s="59">
        <v>0.91343300000000005</v>
      </c>
      <c r="K23" s="59">
        <v>0.30097099999999999</v>
      </c>
      <c r="L23" s="59">
        <v>0.197771</v>
      </c>
      <c r="M23" s="59">
        <v>0.15169099999999999</v>
      </c>
      <c r="N23" s="59">
        <v>0.15179100000000001</v>
      </c>
    </row>
    <row r="24" spans="1:14" x14ac:dyDescent="0.2">
      <c r="A24" s="69"/>
      <c r="B24" s="69" t="s">
        <v>15</v>
      </c>
      <c r="C24" s="59">
        <v>7.1771430000000001</v>
      </c>
      <c r="D24" s="59">
        <v>4.4857139999999998</v>
      </c>
      <c r="E24" s="59">
        <v>3.2185000000000001</v>
      </c>
      <c r="F24" s="59">
        <v>2.25</v>
      </c>
      <c r="G24" s="59">
        <v>0.25119999999999998</v>
      </c>
      <c r="H24" s="59">
        <v>0.157</v>
      </c>
      <c r="I24" s="59">
        <v>0.112648</v>
      </c>
      <c r="J24" s="59">
        <v>7.8750000000000001E-2</v>
      </c>
      <c r="K24" s="59">
        <v>0.24517100000000003</v>
      </c>
      <c r="L24" s="59">
        <v>0.167771</v>
      </c>
      <c r="M24" s="59">
        <v>0.133211</v>
      </c>
      <c r="N24" s="59">
        <v>0.10179099999999999</v>
      </c>
    </row>
    <row r="25" spans="1:14" x14ac:dyDescent="0.2">
      <c r="A25" s="69" t="s">
        <v>4</v>
      </c>
      <c r="B25" s="69" t="s">
        <v>16</v>
      </c>
      <c r="C25" s="59">
        <v>7.1771430000000001</v>
      </c>
      <c r="D25" s="59">
        <v>4.4857139999999998</v>
      </c>
      <c r="E25" s="59">
        <v>3.2185000000000001</v>
      </c>
      <c r="F25" s="59">
        <v>2.25</v>
      </c>
      <c r="G25" s="59">
        <v>1.4354290000000001</v>
      </c>
      <c r="H25" s="59">
        <v>0.89714300000000002</v>
      </c>
      <c r="I25" s="59">
        <v>0.64370000000000005</v>
      </c>
      <c r="J25" s="59">
        <v>0.45</v>
      </c>
      <c r="K25" s="59">
        <v>0.17529500000000001</v>
      </c>
      <c r="L25" s="59">
        <v>0.128855</v>
      </c>
      <c r="M25" s="59">
        <v>0.10811899999999999</v>
      </c>
      <c r="N25" s="59">
        <v>9.4024999999999997E-2</v>
      </c>
    </row>
    <row r="26" spans="1:14" x14ac:dyDescent="0.2">
      <c r="A26" s="69"/>
      <c r="B26" s="69" t="s">
        <v>17</v>
      </c>
      <c r="C26" s="59">
        <v>3.5072000000000001</v>
      </c>
      <c r="D26" s="59">
        <v>2.1920000000000002</v>
      </c>
      <c r="E26" s="59">
        <v>1.5727599999999999</v>
      </c>
      <c r="F26" s="59">
        <v>1.461333</v>
      </c>
      <c r="G26" s="59">
        <v>0.17535999999999999</v>
      </c>
      <c r="H26" s="59">
        <v>0.1096</v>
      </c>
      <c r="I26" s="59">
        <v>7.8638E-2</v>
      </c>
      <c r="J26" s="59">
        <v>7.3066999999999993E-2</v>
      </c>
      <c r="K26" s="59">
        <v>0.161471</v>
      </c>
      <c r="L26" s="59">
        <v>0.12277100000000001</v>
      </c>
      <c r="M26" s="59">
        <v>0.105491</v>
      </c>
      <c r="N26" s="59">
        <v>8.6791000000000007E-2</v>
      </c>
    </row>
    <row r="27" spans="1:14" x14ac:dyDescent="0.2">
      <c r="A27" s="69"/>
      <c r="B27" s="69" t="s">
        <v>18</v>
      </c>
      <c r="C27" s="59">
        <v>11.935</v>
      </c>
      <c r="D27" s="59">
        <v>7.4593749999999996</v>
      </c>
      <c r="E27" s="59">
        <v>5.2961559999999999</v>
      </c>
      <c r="F27" s="59">
        <v>4.3864999999999998</v>
      </c>
      <c r="G27" s="59">
        <v>1.0741499999999999</v>
      </c>
      <c r="H27" s="59">
        <v>0.67134400000000005</v>
      </c>
      <c r="I27" s="59">
        <v>0.47665400000000002</v>
      </c>
      <c r="J27" s="59">
        <v>0.394785</v>
      </c>
      <c r="K27" s="59">
        <v>0.17577100000000001</v>
      </c>
      <c r="L27" s="59">
        <v>0.13719999999999999</v>
      </c>
      <c r="M27" s="59">
        <v>0.119978</v>
      </c>
      <c r="N27" s="59">
        <v>7.0169999999999996E-2</v>
      </c>
    </row>
    <row r="28" spans="1:14" x14ac:dyDescent="0.2">
      <c r="A28" s="60" t="s">
        <v>3</v>
      </c>
      <c r="B28" s="60" t="s">
        <v>10</v>
      </c>
      <c r="C28" s="59">
        <v>1.4331400000000001</v>
      </c>
      <c r="D28" s="59">
        <v>0.71750800000000003</v>
      </c>
      <c r="E28" s="59">
        <v>0.72784300000000002</v>
      </c>
      <c r="F28" s="59">
        <v>0.60519599999999996</v>
      </c>
      <c r="G28" s="59">
        <v>0.38906099999999999</v>
      </c>
      <c r="H28" s="59">
        <v>0.24316299999999999</v>
      </c>
      <c r="I28" s="59">
        <v>0.17264599999999999</v>
      </c>
      <c r="J28" s="59">
        <v>0.14666299999999999</v>
      </c>
      <c r="K28" s="59">
        <v>0.10745300000000001</v>
      </c>
      <c r="L28" s="59">
        <v>0.10745300000000001</v>
      </c>
      <c r="M28" s="59">
        <v>0.10745300000000001</v>
      </c>
      <c r="N28" s="59">
        <v>5.9729999999999998E-2</v>
      </c>
    </row>
    <row r="29" spans="1:14" x14ac:dyDescent="0.2">
      <c r="A29" s="60"/>
      <c r="B29" s="60" t="s">
        <v>69</v>
      </c>
      <c r="C29" s="59">
        <v>1.4331400000000001</v>
      </c>
      <c r="D29" s="59">
        <v>0.71750800000000003</v>
      </c>
      <c r="E29" s="59">
        <v>0.72784300000000002</v>
      </c>
      <c r="F29" s="59">
        <v>0.60519599999999996</v>
      </c>
      <c r="G29" s="59">
        <v>0.38906099999999999</v>
      </c>
      <c r="H29" s="59">
        <v>0.24316299999999999</v>
      </c>
      <c r="I29" s="59">
        <v>0.17264599999999999</v>
      </c>
      <c r="J29" s="59">
        <v>0.14666299999999999</v>
      </c>
      <c r="K29" s="59">
        <v>0.10745300000000001</v>
      </c>
      <c r="L29" s="59">
        <v>0.10745300000000001</v>
      </c>
      <c r="M29" s="59">
        <v>0.10745300000000001</v>
      </c>
      <c r="N29" s="59">
        <v>5.9729999999999998E-2</v>
      </c>
    </row>
    <row r="30" spans="1:14" x14ac:dyDescent="0.2">
      <c r="A30" s="60" t="s">
        <v>68</v>
      </c>
      <c r="B30" s="60" t="s">
        <v>74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9.2350000000000002E-2</v>
      </c>
      <c r="L30" s="59">
        <v>9.2350000000000002E-2</v>
      </c>
      <c r="M30" s="59">
        <v>9.2350000000000002E-2</v>
      </c>
      <c r="N30" s="59">
        <v>5.0619999999999998E-2</v>
      </c>
    </row>
    <row r="31" spans="1:14" x14ac:dyDescent="0.2">
      <c r="A31" s="60"/>
      <c r="B31" s="60" t="s">
        <v>75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9.2350000000000002E-2</v>
      </c>
      <c r="L31" s="59">
        <v>9.2350000000000002E-2</v>
      </c>
      <c r="M31" s="59">
        <v>9.2350000000000002E-2</v>
      </c>
      <c r="N31" s="59">
        <v>5.0619999999999998E-2</v>
      </c>
    </row>
    <row r="34" spans="1:15" ht="15.75" x14ac:dyDescent="0.25">
      <c r="A34" s="64" t="s">
        <v>92</v>
      </c>
      <c r="B34" s="60" t="s">
        <v>93</v>
      </c>
    </row>
    <row r="35" spans="1:15" x14ac:dyDescent="0.2">
      <c r="A35" s="61" t="s">
        <v>87</v>
      </c>
      <c r="B35" s="61" t="s">
        <v>88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x14ac:dyDescent="0.2">
      <c r="A36" s="66" t="s">
        <v>89</v>
      </c>
      <c r="B36" s="66" t="s">
        <v>90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x14ac:dyDescent="0.2">
      <c r="A37" s="61"/>
      <c r="B37" s="61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x14ac:dyDescent="0.2">
      <c r="A38" s="61" t="s">
        <v>78</v>
      </c>
      <c r="B38" s="61" t="s">
        <v>79</v>
      </c>
      <c r="C38" s="70" t="s">
        <v>20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6"/>
    </row>
    <row r="39" spans="1:15" x14ac:dyDescent="0.2">
      <c r="C39" s="71">
        <v>2019</v>
      </c>
      <c r="D39" s="71">
        <v>2020</v>
      </c>
      <c r="E39" s="71">
        <v>2021</v>
      </c>
      <c r="F39" s="71">
        <v>2022</v>
      </c>
      <c r="G39" s="71">
        <v>2023</v>
      </c>
      <c r="H39" s="71">
        <v>2024</v>
      </c>
      <c r="I39" s="71">
        <v>2025</v>
      </c>
      <c r="J39" s="71">
        <v>2026</v>
      </c>
      <c r="K39" s="71">
        <v>2027</v>
      </c>
      <c r="L39" s="71">
        <v>2028</v>
      </c>
      <c r="M39" s="71">
        <v>2029</v>
      </c>
      <c r="N39" s="71">
        <v>2030</v>
      </c>
      <c r="O39" s="66"/>
    </row>
    <row r="40" spans="1:15" x14ac:dyDescent="0.2">
      <c r="A40" s="66" t="s">
        <v>80</v>
      </c>
      <c r="B40" s="66" t="s">
        <v>81</v>
      </c>
      <c r="C40" s="62">
        <v>0.64370000000000005</v>
      </c>
      <c r="D40" s="62">
        <v>0.63968333333333338</v>
      </c>
      <c r="E40" s="62">
        <v>0.63566666666666671</v>
      </c>
      <c r="F40" s="62">
        <v>0.63165000000000004</v>
      </c>
      <c r="G40" s="62">
        <v>0.62763333333333338</v>
      </c>
      <c r="H40" s="62">
        <v>0.62361666666666671</v>
      </c>
      <c r="I40" s="62">
        <v>0.61960000000000004</v>
      </c>
      <c r="J40" s="62">
        <v>0.60752000000000006</v>
      </c>
      <c r="K40" s="62">
        <v>0.59544000000000008</v>
      </c>
      <c r="L40" s="62">
        <v>0.5833600000000001</v>
      </c>
      <c r="M40" s="62">
        <v>0.57128000000000012</v>
      </c>
      <c r="N40" s="62">
        <v>0.55920000000000003</v>
      </c>
      <c r="O40" s="66"/>
    </row>
    <row r="41" spans="1:15" x14ac:dyDescent="0.2">
      <c r="A41" s="66" t="s">
        <v>63</v>
      </c>
      <c r="B41" s="66" t="s">
        <v>24</v>
      </c>
      <c r="C41" s="62">
        <v>0.2094</v>
      </c>
      <c r="D41" s="62">
        <v>0.19696666666666668</v>
      </c>
      <c r="E41" s="62">
        <v>0.18453333333333335</v>
      </c>
      <c r="F41" s="62">
        <v>0.17210000000000003</v>
      </c>
      <c r="G41" s="62">
        <v>0.15966666666666671</v>
      </c>
      <c r="H41" s="62">
        <v>0.14723333333333338</v>
      </c>
      <c r="I41" s="62">
        <v>0.1348</v>
      </c>
      <c r="J41" s="62">
        <v>0.1318</v>
      </c>
      <c r="K41" s="62">
        <v>0.1288</v>
      </c>
      <c r="L41" s="62">
        <v>0.1258</v>
      </c>
      <c r="M41" s="62">
        <v>0.12279999999999999</v>
      </c>
      <c r="N41" s="62">
        <v>0.1198</v>
      </c>
      <c r="O41" s="66"/>
    </row>
    <row r="42" spans="1:15" x14ac:dyDescent="0.2">
      <c r="A42" s="66"/>
      <c r="B42" s="66" t="s">
        <v>23</v>
      </c>
      <c r="C42" s="62">
        <v>1.6400999999999999</v>
      </c>
      <c r="D42" s="62">
        <v>1.5328166666666665</v>
      </c>
      <c r="E42" s="62">
        <v>1.4255333333333331</v>
      </c>
      <c r="F42" s="62">
        <v>1.3182499999999997</v>
      </c>
      <c r="G42" s="62">
        <v>1.2109666666666663</v>
      </c>
      <c r="H42" s="62">
        <v>1.1036833333333329</v>
      </c>
      <c r="I42" s="62">
        <v>0.99639999999999995</v>
      </c>
      <c r="J42" s="62">
        <v>0.96195999999999993</v>
      </c>
      <c r="K42" s="62">
        <v>0.9275199999999999</v>
      </c>
      <c r="L42" s="62">
        <v>0.89307999999999987</v>
      </c>
      <c r="M42" s="62">
        <v>0.85863999999999985</v>
      </c>
      <c r="N42" s="62">
        <v>0.82420000000000004</v>
      </c>
      <c r="O42" s="66"/>
    </row>
    <row r="43" spans="1:15" x14ac:dyDescent="0.2">
      <c r="A43" s="66"/>
      <c r="B43" s="66" t="s">
        <v>82</v>
      </c>
      <c r="C43" s="62">
        <v>8.6199999999999999E-2</v>
      </c>
      <c r="D43" s="62">
        <v>8.4283333333333335E-2</v>
      </c>
      <c r="E43" s="62">
        <v>8.2366666666666671E-2</v>
      </c>
      <c r="F43" s="62">
        <v>8.0450000000000008E-2</v>
      </c>
      <c r="G43" s="62">
        <v>7.8533333333333344E-2</v>
      </c>
      <c r="H43" s="62">
        <v>7.6616666666666666E-2</v>
      </c>
      <c r="I43" s="62">
        <v>7.4700000000000003E-2</v>
      </c>
      <c r="J43" s="62">
        <v>7.3719999999999994E-2</v>
      </c>
      <c r="K43" s="62">
        <v>7.2739999999999999E-2</v>
      </c>
      <c r="L43" s="62">
        <v>7.175999999999999E-2</v>
      </c>
      <c r="M43" s="62">
        <v>7.0779999999999996E-2</v>
      </c>
      <c r="N43" s="62">
        <v>6.9800000000000001E-2</v>
      </c>
      <c r="O43" s="66"/>
    </row>
    <row r="44" spans="1:15" x14ac:dyDescent="0.2">
      <c r="A44" s="66"/>
      <c r="B44" s="66" t="s">
        <v>83</v>
      </c>
      <c r="C44" s="62">
        <v>4.3900000000000002E-2</v>
      </c>
      <c r="D44" s="62">
        <v>4.1983333333333338E-2</v>
      </c>
      <c r="E44" s="62">
        <v>4.0066666666666674E-2</v>
      </c>
      <c r="F44" s="62">
        <v>3.8150000000000003E-2</v>
      </c>
      <c r="G44" s="62">
        <v>3.623333333333334E-2</v>
      </c>
      <c r="H44" s="62">
        <v>3.4316666666666669E-2</v>
      </c>
      <c r="I44" s="62">
        <v>3.2399999999999998E-2</v>
      </c>
      <c r="J44" s="62">
        <v>3.1419999999999997E-2</v>
      </c>
      <c r="K44" s="62">
        <v>3.0439999999999995E-2</v>
      </c>
      <c r="L44" s="62">
        <v>2.9459999999999993E-2</v>
      </c>
      <c r="M44" s="62">
        <v>2.8479999999999991E-2</v>
      </c>
      <c r="N44" s="62">
        <v>2.7499999999999997E-2</v>
      </c>
      <c r="O44" s="66"/>
    </row>
    <row r="45" spans="1:15" x14ac:dyDescent="0.2">
      <c r="A45" s="66" t="s">
        <v>84</v>
      </c>
      <c r="B45" s="66" t="s">
        <v>81</v>
      </c>
      <c r="C45" s="62">
        <v>1.1328</v>
      </c>
      <c r="D45" s="62">
        <v>1.0879666666666667</v>
      </c>
      <c r="E45" s="62">
        <v>1.0431333333333335</v>
      </c>
      <c r="F45" s="62">
        <v>0.99830000000000019</v>
      </c>
      <c r="G45" s="62">
        <v>0.95346666666666691</v>
      </c>
      <c r="H45" s="62">
        <v>0.90863333333333363</v>
      </c>
      <c r="I45" s="62">
        <v>0.86380000000000001</v>
      </c>
      <c r="J45" s="62">
        <v>0.83643999999999996</v>
      </c>
      <c r="K45" s="62">
        <v>0.80907999999999991</v>
      </c>
      <c r="L45" s="62">
        <v>0.78171999999999986</v>
      </c>
      <c r="M45" s="62">
        <v>0.75435999999999981</v>
      </c>
      <c r="N45" s="62">
        <v>0.72699999999999998</v>
      </c>
      <c r="O45" s="66"/>
    </row>
    <row r="46" spans="1:15" x14ac:dyDescent="0.2">
      <c r="A46" s="66" t="s">
        <v>62</v>
      </c>
      <c r="B46" s="66" t="s">
        <v>24</v>
      </c>
      <c r="C46" s="62">
        <v>0.26290000000000002</v>
      </c>
      <c r="D46" s="62">
        <v>0.24225000000000002</v>
      </c>
      <c r="E46" s="62">
        <v>0.22160000000000002</v>
      </c>
      <c r="F46" s="62">
        <v>0.20095000000000002</v>
      </c>
      <c r="G46" s="62">
        <v>0.18030000000000002</v>
      </c>
      <c r="H46" s="62">
        <v>0.15965000000000001</v>
      </c>
      <c r="I46" s="62">
        <v>0.13900000000000001</v>
      </c>
      <c r="J46" s="62">
        <v>0.13398000000000002</v>
      </c>
      <c r="K46" s="62">
        <v>0.12896000000000002</v>
      </c>
      <c r="L46" s="62">
        <v>0.12394000000000002</v>
      </c>
      <c r="M46" s="62">
        <v>0.11892000000000003</v>
      </c>
      <c r="N46" s="62">
        <v>0.1139</v>
      </c>
      <c r="O46" s="66"/>
    </row>
    <row r="47" spans="1:15" x14ac:dyDescent="0.2">
      <c r="A47" s="66"/>
      <c r="B47" s="66" t="s">
        <v>23</v>
      </c>
      <c r="C47" s="62">
        <v>2.1147</v>
      </c>
      <c r="D47" s="62">
        <v>1.9664000000000001</v>
      </c>
      <c r="E47" s="62">
        <v>1.8181000000000003</v>
      </c>
      <c r="F47" s="62">
        <v>1.6698000000000004</v>
      </c>
      <c r="G47" s="62">
        <v>1.5215000000000005</v>
      </c>
      <c r="H47" s="62">
        <v>1.3732000000000006</v>
      </c>
      <c r="I47" s="62">
        <v>1.2249000000000001</v>
      </c>
      <c r="J47" s="62">
        <v>1.1765600000000001</v>
      </c>
      <c r="K47" s="62">
        <v>1.12822</v>
      </c>
      <c r="L47" s="62">
        <v>1.07988</v>
      </c>
      <c r="M47" s="62">
        <v>1.0315399999999999</v>
      </c>
      <c r="N47" s="62">
        <v>0.98319999999999996</v>
      </c>
      <c r="O47" s="66"/>
    </row>
    <row r="48" spans="1:15" x14ac:dyDescent="0.2">
      <c r="A48" s="66"/>
      <c r="B48" s="66" t="s">
        <v>82</v>
      </c>
      <c r="C48" s="62">
        <v>0.11839999999999999</v>
      </c>
      <c r="D48" s="62">
        <v>0.11651666666666666</v>
      </c>
      <c r="E48" s="62">
        <v>0.11463333333333332</v>
      </c>
      <c r="F48" s="62">
        <v>0.11274999999999999</v>
      </c>
      <c r="G48" s="62">
        <v>0.11086666666666666</v>
      </c>
      <c r="H48" s="62">
        <v>0.10898333333333332</v>
      </c>
      <c r="I48" s="62">
        <v>0.1071</v>
      </c>
      <c r="J48" s="62">
        <v>0.10651999999999999</v>
      </c>
      <c r="K48" s="62">
        <v>0.10593999999999998</v>
      </c>
      <c r="L48" s="62">
        <v>0.10535999999999998</v>
      </c>
      <c r="M48" s="62">
        <v>0.10477999999999997</v>
      </c>
      <c r="N48" s="62">
        <v>0.10419999999999999</v>
      </c>
      <c r="O48" s="66"/>
    </row>
    <row r="49" spans="1:15" x14ac:dyDescent="0.2">
      <c r="A49" s="66"/>
      <c r="B49" s="66" t="s">
        <v>83</v>
      </c>
      <c r="C49" s="62">
        <v>4.0899999999999999E-2</v>
      </c>
      <c r="D49" s="62">
        <v>3.9016666666666665E-2</v>
      </c>
      <c r="E49" s="62">
        <v>3.7133333333333331E-2</v>
      </c>
      <c r="F49" s="62">
        <v>3.5249999999999997E-2</v>
      </c>
      <c r="G49" s="62">
        <v>3.3366666666666663E-2</v>
      </c>
      <c r="H49" s="62">
        <v>3.1483333333333328E-2</v>
      </c>
      <c r="I49" s="62">
        <v>2.9600000000000001E-2</v>
      </c>
      <c r="J49" s="62">
        <v>2.904E-2</v>
      </c>
      <c r="K49" s="62">
        <v>2.8479999999999998E-2</v>
      </c>
      <c r="L49" s="62">
        <v>2.792E-2</v>
      </c>
      <c r="M49" s="62">
        <v>2.7360000000000002E-2</v>
      </c>
      <c r="N49" s="62">
        <v>2.6800000000000001E-2</v>
      </c>
      <c r="O49" s="66"/>
    </row>
    <row r="50" spans="1:15" x14ac:dyDescent="0.2">
      <c r="A50" s="66" t="s">
        <v>85</v>
      </c>
      <c r="B50" s="66" t="s">
        <v>81</v>
      </c>
      <c r="C50" s="62">
        <v>1.1328</v>
      </c>
      <c r="D50" s="62">
        <v>1.0879666666666667</v>
      </c>
      <c r="E50" s="62">
        <v>1.0431333333333335</v>
      </c>
      <c r="F50" s="62">
        <v>0.99830000000000019</v>
      </c>
      <c r="G50" s="62">
        <v>0.95346666666666691</v>
      </c>
      <c r="H50" s="62">
        <v>0.90863333333333363</v>
      </c>
      <c r="I50" s="62">
        <v>0.86380000000000001</v>
      </c>
      <c r="J50" s="62">
        <v>0.83643999999999996</v>
      </c>
      <c r="K50" s="62">
        <v>0.80907999999999991</v>
      </c>
      <c r="L50" s="62">
        <v>0.78171999999999986</v>
      </c>
      <c r="M50" s="62">
        <v>0.75435999999999981</v>
      </c>
      <c r="N50" s="62">
        <v>0.72699999999999998</v>
      </c>
      <c r="O50" s="66"/>
    </row>
    <row r="51" spans="1:15" x14ac:dyDescent="0.2">
      <c r="A51" s="66" t="s">
        <v>61</v>
      </c>
      <c r="B51" s="66" t="s">
        <v>24</v>
      </c>
      <c r="C51" s="62">
        <v>0.36749999999999999</v>
      </c>
      <c r="D51" s="62">
        <v>0.33860000000000001</v>
      </c>
      <c r="E51" s="62">
        <v>0.30970000000000003</v>
      </c>
      <c r="F51" s="62">
        <v>0.28080000000000005</v>
      </c>
      <c r="G51" s="62">
        <v>0.25190000000000007</v>
      </c>
      <c r="H51" s="62">
        <v>0.22300000000000006</v>
      </c>
      <c r="I51" s="62">
        <v>0.19409999999999999</v>
      </c>
      <c r="J51" s="62">
        <v>0.18712000000000001</v>
      </c>
      <c r="K51" s="62">
        <v>0.18014000000000002</v>
      </c>
      <c r="L51" s="62">
        <v>0.17316000000000004</v>
      </c>
      <c r="M51" s="62">
        <v>0.16618000000000005</v>
      </c>
      <c r="N51" s="62">
        <v>0.15920000000000001</v>
      </c>
      <c r="O51" s="66"/>
    </row>
    <row r="52" spans="1:15" x14ac:dyDescent="0.2">
      <c r="A52" s="66"/>
      <c r="B52" s="66" t="s">
        <v>23</v>
      </c>
      <c r="C52" s="62">
        <v>2.8397000000000001</v>
      </c>
      <c r="D52" s="62">
        <v>2.64615</v>
      </c>
      <c r="E52" s="62">
        <v>2.4525999999999999</v>
      </c>
      <c r="F52" s="62">
        <v>2.2590499999999998</v>
      </c>
      <c r="G52" s="62">
        <v>2.0654999999999997</v>
      </c>
      <c r="H52" s="62">
        <v>1.8719499999999996</v>
      </c>
      <c r="I52" s="62">
        <v>1.6783999999999999</v>
      </c>
      <c r="J52" s="62">
        <v>1.61056</v>
      </c>
      <c r="K52" s="62">
        <v>1.5427200000000001</v>
      </c>
      <c r="L52" s="62">
        <v>1.4748800000000002</v>
      </c>
      <c r="M52" s="62">
        <v>1.4070400000000003</v>
      </c>
      <c r="N52" s="62">
        <v>1.3391999999999999</v>
      </c>
      <c r="O52" s="66"/>
    </row>
    <row r="53" spans="1:15" x14ac:dyDescent="0.2">
      <c r="A53" s="66"/>
      <c r="B53" s="66" t="s">
        <v>82</v>
      </c>
      <c r="C53" s="62">
        <v>0.13600000000000001</v>
      </c>
      <c r="D53" s="62">
        <v>0.13313333333333333</v>
      </c>
      <c r="E53" s="62">
        <v>0.13026666666666664</v>
      </c>
      <c r="F53" s="62">
        <v>0.12739999999999999</v>
      </c>
      <c r="G53" s="62">
        <v>0.12453333333333332</v>
      </c>
      <c r="H53" s="62">
        <v>0.12166666666666665</v>
      </c>
      <c r="I53" s="62">
        <v>0.11879999999999999</v>
      </c>
      <c r="J53" s="62">
        <v>0.11769999999999999</v>
      </c>
      <c r="K53" s="62">
        <v>0.11659999999999998</v>
      </c>
      <c r="L53" s="62">
        <v>0.11549999999999998</v>
      </c>
      <c r="M53" s="62">
        <v>0.11439999999999997</v>
      </c>
      <c r="N53" s="62">
        <v>0.1133</v>
      </c>
      <c r="O53" s="66"/>
    </row>
    <row r="54" spans="1:15" x14ac:dyDescent="0.2">
      <c r="A54" s="66"/>
      <c r="B54" s="66" t="s">
        <v>83</v>
      </c>
      <c r="C54" s="62">
        <v>5.8499999999999996E-2</v>
      </c>
      <c r="D54" s="62">
        <v>5.5633333333333326E-2</v>
      </c>
      <c r="E54" s="62">
        <v>5.2766666666666656E-2</v>
      </c>
      <c r="F54" s="62">
        <v>4.9899999999999986E-2</v>
      </c>
      <c r="G54" s="62">
        <v>4.7033333333333316E-2</v>
      </c>
      <c r="H54" s="62">
        <v>4.4166666666666653E-2</v>
      </c>
      <c r="I54" s="62">
        <v>4.1300000000000003E-2</v>
      </c>
      <c r="J54" s="62">
        <v>4.0219999999999999E-2</v>
      </c>
      <c r="K54" s="62">
        <v>3.9139999999999994E-2</v>
      </c>
      <c r="L54" s="62">
        <v>3.8059999999999997E-2</v>
      </c>
      <c r="M54" s="62">
        <v>3.6979999999999999E-2</v>
      </c>
      <c r="N54" s="62">
        <v>3.5900000000000001E-2</v>
      </c>
      <c r="O54" s="66"/>
    </row>
    <row r="55" spans="1:15" x14ac:dyDescent="0.2">
      <c r="A55" s="66" t="s">
        <v>86</v>
      </c>
      <c r="B55" s="66" t="s">
        <v>81</v>
      </c>
      <c r="C55" s="62">
        <v>1.1328</v>
      </c>
      <c r="D55" s="62">
        <v>1.0879666666666667</v>
      </c>
      <c r="E55" s="62">
        <v>1.0431333333333335</v>
      </c>
      <c r="F55" s="62">
        <v>0.99830000000000019</v>
      </c>
      <c r="G55" s="62">
        <v>0.95346666666666691</v>
      </c>
      <c r="H55" s="62">
        <v>0.90863333333333363</v>
      </c>
      <c r="I55" s="62">
        <v>0.86380000000000001</v>
      </c>
      <c r="J55" s="62">
        <v>0.83643999999999996</v>
      </c>
      <c r="K55" s="62">
        <v>0.80907999999999991</v>
      </c>
      <c r="L55" s="62">
        <v>0.78171999999999986</v>
      </c>
      <c r="M55" s="62">
        <v>0.75435999999999981</v>
      </c>
      <c r="N55" s="62">
        <v>0.72699999999999998</v>
      </c>
      <c r="O55" s="66"/>
    </row>
    <row r="56" spans="1:15" x14ac:dyDescent="0.2">
      <c r="A56" s="66" t="s">
        <v>60</v>
      </c>
      <c r="B56" s="66" t="s">
        <v>24</v>
      </c>
      <c r="C56" s="62">
        <v>0.58799999999999997</v>
      </c>
      <c r="D56" s="62">
        <v>0.54176666666666662</v>
      </c>
      <c r="E56" s="62">
        <v>0.49553333333333327</v>
      </c>
      <c r="F56" s="62">
        <v>0.44929999999999992</v>
      </c>
      <c r="G56" s="62">
        <v>0.40306666666666657</v>
      </c>
      <c r="H56" s="62">
        <v>0.35683333333333322</v>
      </c>
      <c r="I56" s="62">
        <v>0.31059999999999999</v>
      </c>
      <c r="J56" s="62">
        <v>0.2994</v>
      </c>
      <c r="K56" s="62">
        <v>0.28820000000000001</v>
      </c>
      <c r="L56" s="62">
        <v>0.27700000000000002</v>
      </c>
      <c r="M56" s="62">
        <v>0.26580000000000004</v>
      </c>
      <c r="N56" s="62">
        <v>0.25459999999999999</v>
      </c>
      <c r="O56" s="66"/>
    </row>
    <row r="57" spans="1:15" x14ac:dyDescent="0.2">
      <c r="A57" s="66"/>
      <c r="B57" s="66" t="s">
        <v>23</v>
      </c>
      <c r="C57" s="62">
        <v>4.6478000000000002</v>
      </c>
      <c r="D57" s="62">
        <v>4.3256500000000004</v>
      </c>
      <c r="E57" s="62">
        <v>4.0035000000000007</v>
      </c>
      <c r="F57" s="62">
        <v>3.6813500000000006</v>
      </c>
      <c r="G57" s="62">
        <v>3.3592000000000004</v>
      </c>
      <c r="H57" s="62">
        <v>3.0370500000000002</v>
      </c>
      <c r="I57" s="62">
        <v>2.7149000000000001</v>
      </c>
      <c r="J57" s="62">
        <v>2.6067200000000001</v>
      </c>
      <c r="K57" s="62">
        <v>2.4985400000000002</v>
      </c>
      <c r="L57" s="62">
        <v>2.3903600000000003</v>
      </c>
      <c r="M57" s="62">
        <v>2.2821800000000003</v>
      </c>
      <c r="N57" s="62">
        <v>2.1739999999999999</v>
      </c>
      <c r="O57" s="66"/>
    </row>
    <row r="58" spans="1:15" x14ac:dyDescent="0.2">
      <c r="A58" s="66"/>
      <c r="B58" s="66" t="s">
        <v>82</v>
      </c>
      <c r="C58" s="62">
        <v>0.17559999999999998</v>
      </c>
      <c r="D58" s="62">
        <v>0.17048333333333332</v>
      </c>
      <c r="E58" s="62">
        <v>0.16536666666666666</v>
      </c>
      <c r="F58" s="62">
        <v>0.16024999999999998</v>
      </c>
      <c r="G58" s="62">
        <v>0.15513333333333329</v>
      </c>
      <c r="H58" s="62">
        <v>0.15001666666666663</v>
      </c>
      <c r="I58" s="62">
        <v>0.1449</v>
      </c>
      <c r="J58" s="62">
        <v>0.14267999999999997</v>
      </c>
      <c r="K58" s="62">
        <v>0.14045999999999997</v>
      </c>
      <c r="L58" s="62">
        <v>0.13823999999999997</v>
      </c>
      <c r="M58" s="62">
        <v>0.13601999999999997</v>
      </c>
      <c r="N58" s="62">
        <v>0.1338</v>
      </c>
      <c r="O58" s="66"/>
    </row>
    <row r="59" spans="1:15" x14ac:dyDescent="0.2">
      <c r="A59" s="66"/>
      <c r="B59" s="66" t="s">
        <v>83</v>
      </c>
      <c r="C59" s="62">
        <v>9.8099999999999993E-2</v>
      </c>
      <c r="D59" s="62">
        <v>9.2983333333333321E-2</v>
      </c>
      <c r="E59" s="62">
        <v>8.7866666666666648E-2</v>
      </c>
      <c r="F59" s="62">
        <v>8.2749999999999976E-2</v>
      </c>
      <c r="G59" s="62">
        <v>7.7633333333333304E-2</v>
      </c>
      <c r="H59" s="62">
        <v>7.2516666666666646E-2</v>
      </c>
      <c r="I59" s="62">
        <v>6.7400000000000002E-2</v>
      </c>
      <c r="J59" s="62">
        <v>6.5199999999999994E-2</v>
      </c>
      <c r="K59" s="62">
        <v>6.3E-2</v>
      </c>
      <c r="L59" s="62">
        <v>6.0799999999999993E-2</v>
      </c>
      <c r="M59" s="62">
        <v>5.8599999999999999E-2</v>
      </c>
      <c r="N59" s="62">
        <v>5.6400000000000006E-2</v>
      </c>
      <c r="O59" s="66"/>
    </row>
    <row r="60" spans="1:15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</sheetData>
  <sheetProtection algorithmName="SHA-512" hashValue="3lB6/7uY/XyZRqbPHQ3PyXQfN8sdWUWi85cJut2Zsw88cu5yUYes6ewxHTkGhHwQ+mdT+wu2Lx/n9PmGmYsmQg==" saltValue="oxetm4Yb65+b88P26lIHNA==" spinCount="100000" sheet="1" objects="1" scenarios="1"/>
  <mergeCells count="1">
    <mergeCell ref="C38:N3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Rekenblad</vt:lpstr>
      <vt:lpstr>Brondata</vt:lpstr>
      <vt:lpstr>Voorblad!Afdrukbereik</vt:lpstr>
    </vt:vector>
  </TitlesOfParts>
  <Company>TNO Industie &amp; Techniek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Bussenknop</dc:title>
  <dc:creator>Hans Groot Wassink;InfoMil</dc:creator>
  <cp:lastModifiedBy>Groot Wassink, Hans (WVL)</cp:lastModifiedBy>
  <cp:lastPrinted>2009-01-28T11:24:57Z</cp:lastPrinted>
  <dcterms:created xsi:type="dcterms:W3CDTF">2008-01-07T13:16:08Z</dcterms:created>
  <dcterms:modified xsi:type="dcterms:W3CDTF">2021-04-16T11:18:30Z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  <property fmtid="{D5CDD505-2E9C-101B-9397-08002B2CF9AE}" pid="7" name="BExAnalyzer_OldName">
    <vt:lpwstr>Bussenknop 2021 +ww - april 2021.xlsx</vt:lpwstr>
  </property>
</Properties>
</file>