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60" windowHeight="10755" activeTab="0"/>
  </bookViews>
  <sheets>
    <sheet name="Voorblad" sheetId="1" r:id="rId1"/>
    <sheet name="Rekenblad" sheetId="2" state="hidden" r:id="rId2"/>
    <sheet name="Brondata" sheetId="3" state="hidden" r:id="rId3"/>
  </sheets>
  <definedNames>
    <definedName name="_xlnm.Print_Area" localSheetId="0">'Voorblad'!$B$2:$F$35</definedName>
  </definedNames>
  <calcPr fullCalcOnLoad="1"/>
</workbook>
</file>

<file path=xl/sharedStrings.xml><?xml version="1.0" encoding="utf-8"?>
<sst xmlns="http://schemas.openxmlformats.org/spreadsheetml/2006/main" count="427" uniqueCount="85">
  <si>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</si>
  <si>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</si>
  <si>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</si>
  <si>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</si>
  <si>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</si>
  <si>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</si>
  <si>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</si>
  <si>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</si>
  <si>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</si>
  <si>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</si>
  <si>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</si>
  <si>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</si>
  <si>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</si>
  <si>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</si>
  <si>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</si>
  <si>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</si>
  <si>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Nieuwe CAR factoren</t>
  </si>
  <si>
    <t>Geschat gemiddelde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</si>
  <si>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</si>
  <si>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</si>
  <si>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</si>
  <si>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</si>
  <si>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</si>
  <si>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</si>
  <si>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</si>
  <si>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t>Jaar</t>
  </si>
  <si>
    <t>Relatief aandeel voertuigen</t>
  </si>
  <si>
    <t>Alle technieken</t>
  </si>
  <si>
    <t>Default</t>
  </si>
  <si>
    <t>Toegepaste techniek</t>
  </si>
  <si>
    <t>Schalingsfactor</t>
  </si>
  <si>
    <t>NOx</t>
  </si>
  <si>
    <t>NO2</t>
  </si>
  <si>
    <t>PM10</t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</si>
  <si>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</si>
  <si>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</si>
  <si>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</si>
  <si>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</si>
  <si>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</si>
  <si>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t>NOx [ - ]</t>
  </si>
  <si>
    <t>Selectie van wegtype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</si>
  <si>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</si>
  <si>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</si>
  <si>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</si>
  <si>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</si>
  <si>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</si>
  <si>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</si>
  <si>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</si>
  <si>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</si>
  <si>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</si>
  <si>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</si>
  <si>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</si>
  <si>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</si>
  <si>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</si>
  <si>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</si>
  <si>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</si>
  <si>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</si>
  <si>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</si>
  <si>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</si>
  <si>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</si>
  <si>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</si>
  <si>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</si>
  <si>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</si>
  <si>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</si>
  <si>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</si>
  <si>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</si>
  <si>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</si>
  <si>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</si>
  <si>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</si>
  <si>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</si>
  <si>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</si>
  <si>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</si>
  <si>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</si>
  <si>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</si>
  <si>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</si>
  <si>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</si>
  <si>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</si>
  <si>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r>
      <t>NO</t>
    </r>
    <r>
      <rPr>
        <b/>
        <vertAlign val="subscript"/>
        <sz val="10"/>
        <color indexed="9"/>
        <rFont val="Arial"/>
        <family val="2"/>
      </rPr>
      <t>x</t>
    </r>
    <r>
      <rPr>
        <b/>
        <sz val="10"/>
        <color indexed="9"/>
        <rFont val="Arial"/>
        <family val="2"/>
      </rPr>
      <t xml:space="preserve"> [g/km]</t>
    </r>
  </si>
  <si>
    <r>
      <t>NO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direkt [g/km]</t>
    </r>
  </si>
  <si>
    <r>
      <t>PM</t>
    </r>
    <r>
      <rPr>
        <b/>
        <vertAlign val="subscript"/>
        <sz val="10"/>
        <color indexed="9"/>
        <rFont val="Arial"/>
        <family val="2"/>
      </rPr>
      <t>10</t>
    </r>
    <r>
      <rPr>
        <b/>
        <sz val="10"/>
        <color indexed="9"/>
        <rFont val="Arial"/>
        <family val="2"/>
      </rPr>
      <t xml:space="preserve"> totaal [g/km]</t>
    </r>
  </si>
  <si>
    <r>
      <t>NO</t>
    </r>
    <r>
      <rPr>
        <b/>
        <vertAlign val="subscript"/>
        <sz val="10"/>
        <color indexed="9"/>
        <rFont val="Arial"/>
        <family val="0"/>
      </rPr>
      <t>x</t>
    </r>
    <r>
      <rPr>
        <b/>
        <sz val="10"/>
        <color indexed="9"/>
        <rFont val="Arial"/>
        <family val="0"/>
      </rPr>
      <t xml:space="preserve"> [g/km]</t>
    </r>
  </si>
  <si>
    <r>
      <t>NO</t>
    </r>
    <r>
      <rPr>
        <b/>
        <vertAlign val="sub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direct [g/km]</t>
    </r>
  </si>
  <si>
    <r>
      <t>PM</t>
    </r>
    <r>
      <rPr>
        <b/>
        <vertAlign val="subscript"/>
        <sz val="10"/>
        <color indexed="9"/>
        <rFont val="Arial"/>
        <family val="0"/>
      </rPr>
      <t>10</t>
    </r>
    <r>
      <rPr>
        <b/>
        <sz val="10"/>
        <color indexed="9"/>
        <rFont val="Arial"/>
        <family val="0"/>
      </rPr>
      <t xml:space="preserve"> totaal [g/km]</t>
    </r>
  </si>
  <si>
    <r>
      <t>NO</t>
    </r>
    <r>
      <rPr>
        <b/>
        <vertAlign val="sub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direct [ - ]</t>
    </r>
  </si>
  <si>
    <r>
      <t>PM</t>
    </r>
    <r>
      <rPr>
        <b/>
        <vertAlign val="subscript"/>
        <sz val="10"/>
        <color indexed="9"/>
        <rFont val="Arial"/>
        <family val="0"/>
      </rPr>
      <t>10</t>
    </r>
    <r>
      <rPr>
        <b/>
        <sz val="10"/>
        <color indexed="9"/>
        <rFont val="Arial"/>
        <family val="0"/>
      </rPr>
      <t xml:space="preserve"> totaal [ - ]</t>
    </r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</si>
</sst>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0.00000000"/>
    <numFmt numFmtId="191" formatCode="0.0%"/>
    <numFmt numFmtId="192" formatCode="0.000%"/>
    <numFmt numFmtId="193" formatCode="0.00000000000000"/>
    <numFmt numFmtId="194" formatCode="0.000000000000000"/>
    <numFmt numFmtId="195" formatCode="0.0000000000000000"/>
    <numFmt numFmtId="196" formatCode="0.000000000"/>
    <numFmt numFmtId="197" formatCode="0.00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4"/>
      <color indexed="9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i/>
      <sz val="12"/>
      <color indexed="9"/>
      <name val="Times New Roman"/>
      <family val="1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7" xfId="0" applyFont="1" applyFill="1" applyBorder="1" applyAlignment="1">
      <alignment horizontal="right" vertical="top" wrapText="1"/>
    </xf>
    <xf numFmtId="1" fontId="0" fillId="3" borderId="8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182" fontId="2" fillId="3" borderId="1" xfId="0" applyNumberFormat="1" applyFont="1" applyFill="1" applyBorder="1" applyAlignment="1">
      <alignment horizontal="center"/>
    </xf>
    <xf numFmtId="182" fontId="2" fillId="3" borderId="4" xfId="0" applyNumberFormat="1" applyFont="1" applyFill="1" applyBorder="1" applyAlignment="1">
      <alignment horizontal="center"/>
    </xf>
    <xf numFmtId="182" fontId="2" fillId="3" borderId="2" xfId="0" applyNumberFormat="1" applyFont="1" applyFill="1" applyBorder="1" applyAlignment="1">
      <alignment horizontal="center"/>
    </xf>
    <xf numFmtId="182" fontId="2" fillId="3" borderId="3" xfId="0" applyNumberFormat="1" applyFont="1" applyFill="1" applyBorder="1" applyAlignment="1">
      <alignment horizontal="center"/>
    </xf>
    <xf numFmtId="182" fontId="2" fillId="5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11" fillId="2" borderId="1" xfId="0" applyNumberFormat="1" applyFont="1" applyFill="1" applyBorder="1" applyAlignment="1">
      <alignment/>
    </xf>
    <xf numFmtId="14" fontId="11" fillId="2" borderId="12" xfId="0" applyNumberFormat="1" applyFont="1" applyFill="1" applyBorder="1" applyAlignment="1">
      <alignment/>
    </xf>
    <xf numFmtId="14" fontId="11" fillId="2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80" fontId="11" fillId="0" borderId="8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2" fontId="11" fillId="2" borderId="11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2" fontId="11" fillId="2" borderId="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2" fontId="8" fillId="2" borderId="9" xfId="0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2" fontId="8" fillId="2" borderId="11" xfId="0" applyNumberFormat="1" applyFont="1" applyFill="1" applyBorder="1" applyAlignment="1">
      <alignment horizontal="center"/>
    </xf>
    <xf numFmtId="2" fontId="11" fillId="2" borderId="18" xfId="0" applyNumberFormat="1" applyFont="1" applyFill="1" applyBorder="1" applyAlignment="1">
      <alignment horizontal="center"/>
    </xf>
    <xf numFmtId="1" fontId="11" fillId="6" borderId="11" xfId="0" applyNumberFormat="1" applyFont="1" applyFill="1" applyBorder="1" applyAlignment="1">
      <alignment horizontal="center"/>
    </xf>
    <xf numFmtId="1" fontId="11" fillId="6" borderId="2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80" fontId="11" fillId="2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/>
    </xf>
    <xf numFmtId="0" fontId="11" fillId="7" borderId="1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2" fontId="8" fillId="7" borderId="11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7" borderId="17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11" fillId="2" borderId="4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2" fontId="8" fillId="7" borderId="22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7" borderId="23" xfId="0" applyNumberFormat="1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11" fillId="2" borderId="15" xfId="0" applyFont="1" applyFill="1" applyBorder="1" applyAlignment="1">
      <alignment/>
    </xf>
    <xf numFmtId="2" fontId="8" fillId="7" borderId="25" xfId="0" applyNumberFormat="1" applyFont="1" applyFill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7" borderId="26" xfId="0" applyNumberFormat="1" applyFont="1" applyFill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11" fillId="2" borderId="16" xfId="0" applyFont="1" applyFill="1" applyBorder="1" applyAlignment="1">
      <alignment/>
    </xf>
    <xf numFmtId="2" fontId="8" fillId="7" borderId="28" xfId="0" applyNumberFormat="1" applyFont="1" applyFill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7" borderId="29" xfId="0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2" fontId="11" fillId="7" borderId="11" xfId="0" applyNumberFormat="1" applyFont="1" applyFill="1" applyBorder="1" applyAlignment="1">
      <alignment horizontal="center"/>
    </xf>
    <xf numFmtId="2" fontId="11" fillId="6" borderId="17" xfId="0" applyNumberFormat="1" applyFont="1" applyFill="1" applyBorder="1" applyAlignment="1">
      <alignment horizontal="center"/>
    </xf>
    <xf numFmtId="2" fontId="11" fillId="7" borderId="17" xfId="0" applyNumberFormat="1" applyFont="1" applyFill="1" applyBorder="1" applyAlignment="1">
      <alignment horizontal="center"/>
    </xf>
    <xf numFmtId="2" fontId="11" fillId="6" borderId="20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180" fontId="11" fillId="2" borderId="12" xfId="0" applyNumberFormat="1" applyFont="1" applyFill="1" applyBorder="1" applyAlignment="1">
      <alignment horizontal="center"/>
    </xf>
    <xf numFmtId="180" fontId="11" fillId="2" borderId="9" xfId="0" applyNumberFormat="1" applyFont="1" applyFill="1" applyBorder="1" applyAlignment="1">
      <alignment horizontal="center"/>
    </xf>
    <xf numFmtId="180" fontId="11" fillId="2" borderId="18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/>
    </xf>
    <xf numFmtId="1" fontId="11" fillId="6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6" borderId="2" xfId="0" applyFont="1" applyFill="1" applyBorder="1" applyAlignment="1">
      <alignment/>
    </xf>
    <xf numFmtId="0" fontId="11" fillId="0" borderId="25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6" borderId="3" xfId="0" applyFont="1" applyFill="1" applyBorder="1" applyAlignment="1">
      <alignment/>
    </xf>
    <xf numFmtId="0" fontId="11" fillId="0" borderId="28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11" fillId="6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8" fillId="0" borderId="33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3" xfId="0" applyFont="1" applyBorder="1" applyAlignment="1">
      <alignment vertical="top"/>
    </xf>
    <xf numFmtId="0" fontId="8" fillId="0" borderId="33" xfId="0" applyFont="1" applyBorder="1" applyAlignment="1">
      <alignment/>
    </xf>
    <xf numFmtId="0" fontId="8" fillId="0" borderId="35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3:H35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2.7109375" style="5" customWidth="1"/>
    <col min="2" max="2" width="12.421875" style="5" customWidth="1"/>
    <col min="3" max="3" width="36.28125" style="5" customWidth="1"/>
    <col min="4" max="5" width="14.7109375" style="5" customWidth="1"/>
    <col min="6" max="6" width="59.140625" style="5" customWidth="1"/>
    <col min="7" max="7" width="30.7109375" style="5" customWidth="1"/>
    <col min="8" max="16384" width="9.140625" style="5" customWidth="1"/>
  </cols>
  <sheetData>
    <row r="3" ht="13.5" thickBot="1">
      <c r="C3" s="6"/>
    </row>
    <row r="4" spans="3:8" ht="13.5" thickBot="1">
      <c r="C4" s="7" t="s">
        <v>44</v>
      </c>
      <c r="D4" s="61" t="s">
        <v>43</v>
      </c>
      <c r="E4" s="62"/>
      <c r="F4" s="49" t="s">
        <v>67</v>
      </c>
      <c r="G4" s="8"/>
      <c r="H4" s="8"/>
    </row>
    <row r="5" spans="3:8" ht="15" customHeight="1">
      <c r="C5" s="9" t="s">
        <v>25</v>
      </c>
      <c r="E5" s="10" t="str">
        <f>Rekenblad!E111</f>
        <v>OK</v>
      </c>
      <c r="F5" s="50" t="s">
        <v>68</v>
      </c>
      <c r="G5" s="11"/>
      <c r="H5" s="11"/>
    </row>
    <row r="6" spans="3:8" ht="15" customHeight="1" thickBot="1">
      <c r="C6" s="12" t="s">
        <v>46</v>
      </c>
      <c r="E6" s="13" t="str">
        <f>Rekenblad!E112</f>
        <v>OK</v>
      </c>
      <c r="F6" s="51" t="s">
        <v>69</v>
      </c>
      <c r="G6" s="15"/>
      <c r="H6" s="15"/>
    </row>
    <row r="7" spans="3:8" ht="15.75" customHeight="1">
      <c r="C7" s="16"/>
      <c r="D7" s="17"/>
      <c r="E7" s="18"/>
      <c r="F7" s="14"/>
      <c r="G7" s="15"/>
      <c r="H7" s="15"/>
    </row>
    <row r="8" spans="3:8" ht="15.75" customHeight="1">
      <c r="C8" s="19"/>
      <c r="D8" s="20"/>
      <c r="E8" s="21"/>
      <c r="G8" s="15"/>
      <c r="H8" s="15"/>
    </row>
    <row r="9" spans="3:8" ht="15.75" customHeight="1">
      <c r="C9" s="19"/>
      <c r="D9" s="20"/>
      <c r="E9" s="21"/>
      <c r="G9" s="15"/>
      <c r="H9" s="15"/>
    </row>
    <row r="10" ht="13.5" thickBot="1"/>
    <row r="11" spans="3:5" ht="13.5" thickBot="1">
      <c r="C11" s="22"/>
      <c r="D11" s="57" t="s">
        <v>26</v>
      </c>
      <c r="E11" s="57"/>
    </row>
    <row r="12" spans="2:6" ht="13.5" thickBot="1">
      <c r="B12" s="23" t="s">
        <v>8</v>
      </c>
      <c r="C12" s="24" t="s">
        <v>29</v>
      </c>
      <c r="D12" s="25" t="s">
        <v>28</v>
      </c>
      <c r="E12" s="25" t="s">
        <v>51</v>
      </c>
      <c r="F12" s="23" t="s">
        <v>62</v>
      </c>
    </row>
    <row r="13" spans="2:6" ht="13.5" thickBot="1">
      <c r="B13" s="26" t="s">
        <v>5</v>
      </c>
      <c r="C13" s="27" t="s">
        <v>10</v>
      </c>
      <c r="D13" s="53">
        <f>IF(Rekenblad!$C$117=2005,Brondata!#REF!,IF(Rekenblad!$C$117=2010,Brondata!C9,IF(Rekenblad!$C$117=2015,Brondata!C36,IF(Rekenblad!$C$117=2020,Brondata!C63))))</f>
        <v>0.042516333607538426</v>
      </c>
      <c r="E13" s="1">
        <v>0.04834845735027224</v>
      </c>
      <c r="F13" s="28"/>
    </row>
    <row r="14" spans="2:6" ht="13.5" thickBot="1">
      <c r="B14" s="29" t="s">
        <v>6</v>
      </c>
      <c r="C14" s="30" t="s">
        <v>10</v>
      </c>
      <c r="D14" s="55">
        <f>IF(Rekenblad!$C$117=2005,Brondata!#REF!,IF(Rekenblad!$C$117=2010,Brondata!C10,IF(Rekenblad!$C$117=2015,Brondata!C37,IF(Rekenblad!$C$117=2020,Brondata!C64))))</f>
        <v>0.010225706855608075</v>
      </c>
      <c r="E14" s="4">
        <v>0.02848759830611011</v>
      </c>
      <c r="F14" s="31"/>
    </row>
    <row r="15" spans="2:6" ht="12.75">
      <c r="B15" s="32" t="s">
        <v>7</v>
      </c>
      <c r="C15" s="33" t="s">
        <v>10</v>
      </c>
      <c r="D15" s="52">
        <f>IF(Rekenblad!$C$117=2005,Brondata!#REF!,IF(Rekenblad!$C$117=2010,Brondata!C11,IF(Rekenblad!$C$117=2015,Brondata!C38,IF(Rekenblad!$C$117=2020,Brondata!C65))))</f>
        <v>0.057906405854478406</v>
      </c>
      <c r="E15" s="2">
        <v>0.10475760435571689</v>
      </c>
      <c r="F15" s="28"/>
    </row>
    <row r="16" spans="2:6" ht="12.75">
      <c r="B16" s="32"/>
      <c r="C16" s="33" t="s">
        <v>11</v>
      </c>
      <c r="D16" s="54">
        <f>IF(Rekenblad!$C$117=2005,Brondata!#REF!,IF(Rekenblad!$C$117=2010,Brondata!C12,IF(Rekenblad!$C$117=2015,Brondata!C39,IF(Rekenblad!$C$117=2020,Brondata!C66))))</f>
        <v>0.0011817633847852741</v>
      </c>
      <c r="E16" s="2">
        <v>0.0017033756805807626</v>
      </c>
      <c r="F16" s="34" t="s">
        <v>53</v>
      </c>
    </row>
    <row r="17" spans="2:6" ht="13.5" thickBot="1">
      <c r="B17" s="32"/>
      <c r="C17" s="33" t="s">
        <v>12</v>
      </c>
      <c r="D17" s="55">
        <f>IF(Rekenblad!$C$117=2005,Brondata!#REF!,IF(Rekenblad!$C$117=2010,Brondata!C13,IF(Rekenblad!$C$117=2015,Brondata!C40,IF(Rekenblad!$C$117=2020,Brondata!C67))))</f>
        <v>0</v>
      </c>
      <c r="E17" s="2">
        <v>0</v>
      </c>
      <c r="F17" s="35" t="s">
        <v>52</v>
      </c>
    </row>
    <row r="18" spans="2:6" ht="12.75">
      <c r="B18" s="26" t="s">
        <v>0</v>
      </c>
      <c r="C18" s="27" t="s">
        <v>10</v>
      </c>
      <c r="D18" s="52">
        <f>IF(Rekenblad!$C$117=2005,Brondata!#REF!,IF(Rekenblad!$C$117=2010,Brondata!C14,IF(Rekenblad!$C$117=2015,Brondata!C41,IF(Rekenblad!$C$117=2020,Brondata!C68))))</f>
        <v>0.0645938161345627</v>
      </c>
      <c r="E18" s="1">
        <v>0.1037039112079844</v>
      </c>
      <c r="F18" s="34"/>
    </row>
    <row r="19" spans="2:6" ht="12.75">
      <c r="B19" s="32"/>
      <c r="C19" s="33" t="s">
        <v>11</v>
      </c>
      <c r="D19" s="54">
        <f>IF(Rekenblad!$C$117=2005,Brondata!#REF!,IF(Rekenblad!$C$117=2010,Brondata!C15,IF(Rekenblad!$C$117=2015,Brondata!C42,IF(Rekenblad!$C$117=2020,Brondata!C69))))</f>
        <v>0.02638338968876517</v>
      </c>
      <c r="E19" s="2">
        <v>0.04153966191244193</v>
      </c>
      <c r="F19" s="34" t="s">
        <v>53</v>
      </c>
    </row>
    <row r="20" spans="2:6" ht="12.75">
      <c r="B20" s="32"/>
      <c r="C20" s="33" t="s">
        <v>12</v>
      </c>
      <c r="D20" s="54">
        <f>IF(Rekenblad!$C$117=2005,Brondata!#REF!,IF(Rekenblad!$C$117=2010,Brondata!C16,IF(Rekenblad!$C$117=2015,Brondata!C43,IF(Rekenblad!$C$117=2020,Brondata!C70))))</f>
        <v>0</v>
      </c>
      <c r="E20" s="2">
        <v>0</v>
      </c>
      <c r="F20" s="34" t="s">
        <v>52</v>
      </c>
    </row>
    <row r="21" spans="2:6" ht="13.5" thickBot="1">
      <c r="B21" s="36"/>
      <c r="C21" s="37" t="s">
        <v>13</v>
      </c>
      <c r="D21" s="55">
        <f>IF(Rekenblad!$C$117=2005,Brondata!#REF!,IF(Rekenblad!$C$117=2010,Brondata!C17,IF(Rekenblad!$C$117=2015,Brondata!C44,IF(Rekenblad!$C$117=2020,Brondata!C71))))</f>
        <v>0</v>
      </c>
      <c r="E21" s="3">
        <v>0</v>
      </c>
      <c r="F21" s="34" t="s">
        <v>54</v>
      </c>
    </row>
    <row r="22" spans="2:6" ht="12.75">
      <c r="B22" s="26" t="s">
        <v>1</v>
      </c>
      <c r="C22" s="27" t="s">
        <v>14</v>
      </c>
      <c r="D22" s="52">
        <f>IF(Rekenblad!$C$117=2005,Brondata!#REF!,IF(Rekenblad!$C$117=2010,Brondata!C18,IF(Rekenblad!$C$117=2015,Brondata!C45,IF(Rekenblad!$C$117=2020,Brondata!C72))))</f>
        <v>0.07273899097980713</v>
      </c>
      <c r="E22" s="1">
        <v>0.02317995463732575</v>
      </c>
      <c r="F22" s="28" t="s">
        <v>56</v>
      </c>
    </row>
    <row r="23" spans="2:6" ht="12.75">
      <c r="B23" s="32"/>
      <c r="C23" s="33" t="s">
        <v>15</v>
      </c>
      <c r="D23" s="54">
        <f>IF(Rekenblad!$C$117=2005,Brondata!#REF!,IF(Rekenblad!$C$117=2010,Brondata!C19,IF(Rekenblad!$C$117=2015,Brondata!C46,IF(Rekenblad!$C$117=2020,Brondata!C73))))</f>
        <v>0.0038283679463056337</v>
      </c>
      <c r="E23" s="2">
        <v>0.06953986391197725</v>
      </c>
      <c r="F23" s="34" t="s">
        <v>55</v>
      </c>
    </row>
    <row r="24" spans="2:6" ht="13.5" thickBot="1">
      <c r="B24" s="36"/>
      <c r="C24" s="37" t="s">
        <v>20</v>
      </c>
      <c r="D24" s="55">
        <f>IF(Rekenblad!$C$117=2005,Brondata!#REF!,IF(Rekenblad!$C$117=2010,Brondata!C20,IF(Rekenblad!$C$117=2015,Brondata!C47,IF(Rekenblad!$C$117=2020,Brondata!C74))))</f>
        <v>0</v>
      </c>
      <c r="E24" s="3">
        <v>0</v>
      </c>
      <c r="F24" s="35" t="s">
        <v>57</v>
      </c>
    </row>
    <row r="25" spans="2:6" ht="12.75">
      <c r="B25" s="26" t="s">
        <v>2</v>
      </c>
      <c r="C25" s="27" t="s">
        <v>14</v>
      </c>
      <c r="D25" s="52">
        <f>IF(Rekenblad!$C$117=2005,Brondata!#REF!,IF(Rekenblad!$C$117=2010,Brondata!C21,IF(Rekenblad!$C$117=2015,Brondata!C48,IF(Rekenblad!$C$117=2020,Brondata!C75))))</f>
        <v>0.11608064940198576</v>
      </c>
      <c r="E25" s="1">
        <v>0.09891205589381993</v>
      </c>
      <c r="F25" s="34" t="s">
        <v>56</v>
      </c>
    </row>
    <row r="26" spans="2:6" ht="13.5" thickBot="1">
      <c r="B26" s="32"/>
      <c r="C26" s="33" t="s">
        <v>15</v>
      </c>
      <c r="D26" s="55">
        <f>IF(Rekenblad!$C$117=2005,Brondata!#REF!,IF(Rekenblad!$C$117=2010,Brondata!C22,IF(Rekenblad!$C$117=2015,Brondata!C49,IF(Rekenblad!$C$117=2020,Brondata!C76))))</f>
        <v>0.3482419482059572</v>
      </c>
      <c r="E26" s="2">
        <v>0.29673616768145983</v>
      </c>
      <c r="F26" s="34" t="s">
        <v>55</v>
      </c>
    </row>
    <row r="27" spans="2:6" ht="12.75">
      <c r="B27" s="26" t="s">
        <v>4</v>
      </c>
      <c r="C27" s="27" t="s">
        <v>18</v>
      </c>
      <c r="D27" s="52">
        <f>IF(Rekenblad!$C$117=2005,Brondata!#REF!,IF(Rekenblad!$C$117=2010,Brondata!C23,IF(Rekenblad!$C$117=2015,Brondata!C50,IF(Rekenblad!$C$117=2020,Brondata!C77))))</f>
        <v>0</v>
      </c>
      <c r="E27" s="1">
        <v>0</v>
      </c>
      <c r="F27" s="28" t="s">
        <v>54</v>
      </c>
    </row>
    <row r="28" spans="2:6" ht="12.75">
      <c r="B28" s="32"/>
      <c r="C28" s="33" t="s">
        <v>64</v>
      </c>
      <c r="D28" s="54">
        <f>IF(Rekenblad!$C$117=2005,Brondata!#REF!,IF(Rekenblad!$C$117=2010,Brondata!C24,IF(Rekenblad!$C$117=2015,Brondata!C51,IF(Rekenblad!$C$117=2020,Brondata!C78))))</f>
        <v>0</v>
      </c>
      <c r="E28" s="2">
        <v>0</v>
      </c>
      <c r="F28" s="34" t="s">
        <v>63</v>
      </c>
    </row>
    <row r="29" spans="2:6" ht="13.5" thickBot="1">
      <c r="B29" s="32"/>
      <c r="C29" s="33" t="s">
        <v>20</v>
      </c>
      <c r="D29" s="55">
        <f>IF(Rekenblad!$C$117=2005,Brondata!#REF!,IF(Rekenblad!$C$117=2010,Brondata!C25,IF(Rekenblad!$C$117=2015,Brondata!C52,IF(Rekenblad!$C$117=2020,Brondata!C79))))</f>
        <v>0</v>
      </c>
      <c r="E29" s="2">
        <v>0</v>
      </c>
      <c r="F29" s="35" t="s">
        <v>57</v>
      </c>
    </row>
    <row r="30" spans="2:6" ht="13.5" thickBot="1">
      <c r="B30" s="38" t="s">
        <v>3</v>
      </c>
      <c r="C30" s="39" t="s">
        <v>27</v>
      </c>
      <c r="D30" s="55">
        <f>IF(Rekenblad!$C$117=2005,Brondata!#REF!,IF(Rekenblad!$C$117=2010,Brondata!C26,IF(Rekenblad!$C$117=2015,Brondata!C53,IF(Rekenblad!$C$117=2020,Brondata!C80))))</f>
        <v>0.24351696487164556</v>
      </c>
      <c r="E30" s="4">
        <v>0.18309134906231098</v>
      </c>
      <c r="F30" s="35"/>
    </row>
    <row r="31" spans="2:6" ht="13.5" thickBot="1">
      <c r="B31" s="40"/>
      <c r="C31" s="41" t="s">
        <v>34</v>
      </c>
      <c r="D31" s="53">
        <f>SUM(D13:D30)</f>
        <v>0.9872143369314393</v>
      </c>
      <c r="E31" s="56">
        <f>SUM(E13:E30)</f>
        <v>1</v>
      </c>
      <c r="F31" s="48" t="str">
        <f>Rekenblad!E113</f>
        <v>OK</v>
      </c>
    </row>
    <row r="32" ht="13.5" thickBot="1"/>
    <row r="33" spans="3:5" ht="12.75">
      <c r="C33" s="58" t="s">
        <v>30</v>
      </c>
      <c r="D33" s="42" t="s">
        <v>31</v>
      </c>
      <c r="E33" s="45">
        <f>IF(Rekenblad!C117=2005,Rekenblad!#REF!,IF(Rekenblad!C117=2010,Rekenblad!C106,IF(Rekenblad!C117=2015,Rekenblad!C107,IF(Rekenblad!C117=2020,Rekenblad!C108,"Kan waarde niet bepalen"))))</f>
        <v>1.1976608064350123</v>
      </c>
    </row>
    <row r="34" spans="3:5" ht="12.75">
      <c r="C34" s="59"/>
      <c r="D34" s="43" t="s">
        <v>32</v>
      </c>
      <c r="E34" s="46">
        <f>IF(Rekenblad!C117=2005,Rekenblad!#REF!,IF(Rekenblad!C117=2010,Rekenblad!D106,IF(Rekenblad!C117=2015,Rekenblad!D107,IF(Rekenblad!C117=2020,Rekenblad!D108,"Kan waarde niet bepalen"))))</f>
        <v>1.02594959905555</v>
      </c>
    </row>
    <row r="35" spans="3:5" ht="13.5" thickBot="1">
      <c r="C35" s="60"/>
      <c r="D35" s="44" t="s">
        <v>33</v>
      </c>
      <c r="E35" s="47">
        <f>IF(Rekenblad!C117=2005,Rekenblad!#REF!,IF(Rekenblad!C117=2010,Rekenblad!E106,IF(Rekenblad!C117=2015,Rekenblad!E107,IF(Rekenblad!C117=2020,Rekenblad!E108,"Kan waarde niet bepalen"))))</f>
        <v>1.1681126685846215</v>
      </c>
    </row>
  </sheetData>
  <sheetProtection formatCells="0"/>
  <mergeCells count="3">
    <mergeCell ref="D11:E11"/>
    <mergeCell ref="C33:C35"/>
    <mergeCell ref="D4:E4"/>
  </mergeCells>
  <printOptions/>
  <pageMargins left="0.48" right="0.47" top="0.46" bottom="0.37" header="0.5" footer="0.5"/>
  <pageSetup fitToHeight="1" fitToWidth="1"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N127"/>
  <sheetViews>
    <sheetView zoomScale="80" zoomScaleNormal="80" workbookViewId="0" topLeftCell="P1">
      <selection activeCell="A1" sqref="A1:O16384"/>
    </sheetView>
  </sheetViews>
  <sheetFormatPr defaultColWidth="9.140625" defaultRowHeight="12.75"/>
  <cols>
    <col min="1" max="1" width="0" style="64" hidden="1" customWidth="1"/>
    <col min="2" max="2" width="32.7109375" style="64" hidden="1" customWidth="1"/>
    <col min="3" max="3" width="10.7109375" style="64" hidden="1" customWidth="1"/>
    <col min="4" max="6" width="9.57421875" style="64" hidden="1" customWidth="1"/>
    <col min="7" max="7" width="10.7109375" style="64" hidden="1" customWidth="1"/>
    <col min="8" max="15" width="0" style="64" hidden="1" customWidth="1"/>
    <col min="16" max="20" width="9.140625" style="64" customWidth="1"/>
    <col min="21" max="21" width="9.421875" style="64" customWidth="1"/>
    <col min="22" max="16384" width="9.140625" style="64" customWidth="1"/>
  </cols>
  <sheetData>
    <row r="2" spans="1:2" ht="13.5" thickBot="1">
      <c r="A2" s="66"/>
      <c r="B2" s="66"/>
    </row>
    <row r="3" spans="1:14" ht="15" thickBot="1">
      <c r="A3" s="128">
        <v>2010</v>
      </c>
      <c r="B3" s="129"/>
      <c r="C3" s="130" t="s">
        <v>80</v>
      </c>
      <c r="D3" s="130"/>
      <c r="E3" s="130"/>
      <c r="F3" s="130"/>
      <c r="G3" s="130" t="s">
        <v>81</v>
      </c>
      <c r="H3" s="130"/>
      <c r="I3" s="130"/>
      <c r="J3" s="130"/>
      <c r="K3" s="131" t="s">
        <v>82</v>
      </c>
      <c r="L3" s="131"/>
      <c r="M3" s="131"/>
      <c r="N3" s="131"/>
    </row>
    <row r="4" spans="1:14" ht="13.5" thickBot="1">
      <c r="A4" s="132" t="s">
        <v>8</v>
      </c>
      <c r="B4" s="132" t="s">
        <v>9</v>
      </c>
      <c r="C4" s="133" t="s">
        <v>47</v>
      </c>
      <c r="D4" s="134" t="s">
        <v>48</v>
      </c>
      <c r="E4" s="135" t="s">
        <v>49</v>
      </c>
      <c r="F4" s="136" t="s">
        <v>50</v>
      </c>
      <c r="G4" s="133" t="s">
        <v>47</v>
      </c>
      <c r="H4" s="134" t="s">
        <v>48</v>
      </c>
      <c r="I4" s="135" t="s">
        <v>49</v>
      </c>
      <c r="J4" s="136" t="s">
        <v>50</v>
      </c>
      <c r="K4" s="133" t="s">
        <v>47</v>
      </c>
      <c r="L4" s="134" t="s">
        <v>48</v>
      </c>
      <c r="M4" s="135" t="s">
        <v>49</v>
      </c>
      <c r="N4" s="136" t="s">
        <v>50</v>
      </c>
    </row>
    <row r="5" spans="1:14" ht="13.5" thickBot="1">
      <c r="A5" s="137" t="s">
        <v>5</v>
      </c>
      <c r="B5" s="137" t="s">
        <v>10</v>
      </c>
      <c r="C5" s="138">
        <f>Brondata!C9*Brondata!D9</f>
        <v>0.8218645880886786</v>
      </c>
      <c r="D5" s="139">
        <f>Brondata!C9*Brondata!E9</f>
        <v>0.5136653675554241</v>
      </c>
      <c r="E5" s="140">
        <f>Brondata!C9*Brondata!F9</f>
        <v>0.36470164964025514</v>
      </c>
      <c r="F5" s="141">
        <f>Brondata!C9*Brondata!G9</f>
        <v>0.37647476546043757</v>
      </c>
      <c r="G5" s="138">
        <f>Brondata!C9*Brondata!H9</f>
        <v>0.05554864227956117</v>
      </c>
      <c r="H5" s="139">
        <f>Brondata!C9*Brondata!I9</f>
        <v>0.03471790142472573</v>
      </c>
      <c r="I5" s="140">
        <f>Brondata!C9*Brondata!J9</f>
        <v>0.02464969478507335</v>
      </c>
      <c r="J5" s="141">
        <f>Brondata!C9*Brondata!K9</f>
        <v>0.025425788568511912</v>
      </c>
      <c r="K5" s="138">
        <f>Brondata!C9*Brondata!L9</f>
        <v>0.06673736572367193</v>
      </c>
      <c r="L5" s="139">
        <f>Brondata!C9*Brondata!M9</f>
        <v>0.037180632610390896</v>
      </c>
      <c r="M5" s="140">
        <f>Brondata!C9*Brondata!N9</f>
        <v>0.02398320121849158</v>
      </c>
      <c r="N5" s="141">
        <f>Brondata!C9*Brondata!O9</f>
        <v>0.021525982019281287</v>
      </c>
    </row>
    <row r="6" spans="1:14" ht="13.5" thickBot="1">
      <c r="A6" s="142" t="s">
        <v>6</v>
      </c>
      <c r="B6" s="142" t="s">
        <v>10</v>
      </c>
      <c r="C6" s="138">
        <f>Brondata!C10*Brondata!D10</f>
        <v>0.45477823180668037</v>
      </c>
      <c r="D6" s="139">
        <f>Brondata!C10*Brondata!E10</f>
        <v>0.28423639487917524</v>
      </c>
      <c r="E6" s="140">
        <f>Brondata!C10*Brondata!F10</f>
        <v>0.20393961332580826</v>
      </c>
      <c r="F6" s="141">
        <f>Brondata!C10*Brondata!G10</f>
        <v>0.18949092991945016</v>
      </c>
      <c r="G6" s="138">
        <f>Brondata!C10*Brondata!H10</f>
        <v>0.03172478945441778</v>
      </c>
      <c r="H6" s="139">
        <f>Brondata!C10*Brondata!I10</f>
        <v>0.019827993409011112</v>
      </c>
      <c r="I6" s="140">
        <f>Brondata!C10*Brondata!J10</f>
        <v>0.014077875320397889</v>
      </c>
      <c r="J6" s="141">
        <f>Brondata!C10*Brondata!K10</f>
        <v>0.013288974306039363</v>
      </c>
      <c r="K6" s="138">
        <f>Brondata!C10*Brondata!L10</f>
        <v>0.02086518730679248</v>
      </c>
      <c r="L6" s="139">
        <f>Brondata!C10*Brondata!M10</f>
        <v>0.011976340048752818</v>
      </c>
      <c r="M6" s="140">
        <f>Brondata!C10*Brondata!N10</f>
        <v>0.008007366389349062</v>
      </c>
      <c r="N6" s="141">
        <f>Brondata!C10*Brondata!O10</f>
        <v>0.007757618046835558</v>
      </c>
    </row>
    <row r="7" spans="1:14" ht="12.75">
      <c r="A7" s="143" t="s">
        <v>7</v>
      </c>
      <c r="B7" s="144" t="s">
        <v>10</v>
      </c>
      <c r="C7" s="145">
        <f>Brondata!C11*Brondata!D11</f>
        <v>2.149789739299586</v>
      </c>
      <c r="D7" s="146">
        <f>Brondata!C11*Brondata!E11</f>
        <v>1.3436185870622412</v>
      </c>
      <c r="E7" s="147">
        <f>Brondata!C11*Brondata!F11</f>
        <v>0.9640463362171582</v>
      </c>
      <c r="F7" s="148">
        <f>Brondata!C11*Brondata!G11</f>
        <v>0.88578618374087</v>
      </c>
      <c r="G7" s="145">
        <f>Brondata!C11*Brondata!H11</f>
        <v>0.1455643380829432</v>
      </c>
      <c r="H7" s="146">
        <f>Brondata!C11*Brondata!I11</f>
        <v>0.09097771130183949</v>
      </c>
      <c r="I7" s="147">
        <f>Brondata!C11*Brondata!J11</f>
        <v>0.06527650785906984</v>
      </c>
      <c r="J7" s="148">
        <f>Brondata!C11*Brondata!K11</f>
        <v>0.05997743740337371</v>
      </c>
      <c r="K7" s="145">
        <f>Brondata!C11*Brondata!L11</f>
        <v>0.07383756879001206</v>
      </c>
      <c r="L7" s="146">
        <f>Brondata!C11*Brondata!M11</f>
        <v>0.043642955751691956</v>
      </c>
      <c r="M7" s="147">
        <f>Brondata!C11*Brondata!N11</f>
        <v>0.03016070992993042</v>
      </c>
      <c r="N7" s="148">
        <f>Brondata!C11*Brondata!O11</f>
        <v>0.03705982790903496</v>
      </c>
    </row>
    <row r="8" spans="1:14" ht="12.75">
      <c r="A8" s="143"/>
      <c r="B8" s="149" t="s">
        <v>11</v>
      </c>
      <c r="C8" s="150">
        <f>Brondata!C12*Brondata!D12</f>
        <v>0.040218664193842</v>
      </c>
      <c r="D8" s="151">
        <f>Brondata!C12*Brondata!E12</f>
        <v>0.025136665121151248</v>
      </c>
      <c r="E8" s="152">
        <f>Brondata!C12*Brondata!F12</f>
        <v>0.018035557224426024</v>
      </c>
      <c r="F8" s="153">
        <f>Brondata!C12*Brondata!G12</f>
        <v>0.01657145181231805</v>
      </c>
      <c r="G8" s="150">
        <f>Brondata!C12*Brondata!H12</f>
        <v>0.0080437328387684</v>
      </c>
      <c r="H8" s="151">
        <f>Brondata!C12*Brondata!I12</f>
        <v>0.00502733302423025</v>
      </c>
      <c r="I8" s="152">
        <f>Brondata!C12*Brondata!J12</f>
        <v>0.0036071114448852043</v>
      </c>
      <c r="J8" s="153">
        <f>Brondata!C12*Brondata!K12</f>
        <v>0.0033142903624636105</v>
      </c>
      <c r="K8" s="150">
        <f>Brondata!C12*Brondata!L12</f>
        <v>0.0008850386523092322</v>
      </c>
      <c r="L8" s="151">
        <f>Brondata!C12*Brondata!M12</f>
        <v>0.000549637347983736</v>
      </c>
      <c r="M8" s="152">
        <f>Brondata!C12*Brondata!N12</f>
        <v>0.0003998767655872354</v>
      </c>
      <c r="N8" s="153">
        <f>Brondata!C12*Brondata!O12</f>
        <v>0.00046753176552951416</v>
      </c>
    </row>
    <row r="9" spans="1:14" ht="13.5" thickBot="1">
      <c r="A9" s="143"/>
      <c r="B9" s="154" t="s">
        <v>12</v>
      </c>
      <c r="C9" s="155">
        <f>Brondata!C13*Brondata!D13</f>
        <v>0</v>
      </c>
      <c r="D9" s="156">
        <f>Brondata!C13*Brondata!E13</f>
        <v>0</v>
      </c>
      <c r="E9" s="157">
        <f>Brondata!C13*Brondata!F13</f>
        <v>0</v>
      </c>
      <c r="F9" s="158">
        <f>Brondata!C13*Brondata!G13</f>
        <v>0</v>
      </c>
      <c r="G9" s="155">
        <f>Brondata!C13*Brondata!H13</f>
        <v>0</v>
      </c>
      <c r="H9" s="156">
        <f>Brondata!C13*Brondata!I13</f>
        <v>0</v>
      </c>
      <c r="I9" s="157">
        <f>Brondata!C13*Brondata!J13</f>
        <v>0</v>
      </c>
      <c r="J9" s="158">
        <f>Brondata!C13*Brondata!K13</f>
        <v>0</v>
      </c>
      <c r="K9" s="155">
        <f>Brondata!C13*Brondata!L13</f>
        <v>0</v>
      </c>
      <c r="L9" s="156">
        <f>Brondata!C13*Brondata!M13</f>
        <v>0</v>
      </c>
      <c r="M9" s="157">
        <f>Brondata!C13*Brondata!N13</f>
        <v>0</v>
      </c>
      <c r="N9" s="158">
        <f>Brondata!C13*Brondata!O13</f>
        <v>0</v>
      </c>
    </row>
    <row r="10" spans="1:14" ht="12.75">
      <c r="A10" s="137" t="s">
        <v>0</v>
      </c>
      <c r="B10" s="144" t="s">
        <v>10</v>
      </c>
      <c r="C10" s="145">
        <f>Brondata!C14*Brondata!D14</f>
        <v>3.137807629078663</v>
      </c>
      <c r="D10" s="146">
        <f>Brondata!C14*Brondata!E14</f>
        <v>1.961129768174164</v>
      </c>
      <c r="E10" s="147">
        <f>Brondata!C14*Brondata!F14</f>
        <v>1.4071106086649627</v>
      </c>
      <c r="F10" s="148">
        <f>Brondata!C14*Brondata!G14</f>
        <v>1.1521922509776503</v>
      </c>
      <c r="G10" s="145">
        <f>Brondata!C14*Brondata!H14</f>
        <v>0.21246398296944963</v>
      </c>
      <c r="H10" s="146">
        <f>Brondata!C14*Brondata!I14</f>
        <v>0.132789989355906</v>
      </c>
      <c r="I10" s="147">
        <f>Brondata!C14*Brondata!J14</f>
        <v>0.09527681736286257</v>
      </c>
      <c r="J10" s="148">
        <f>Brondata!C14*Brondata!K14</f>
        <v>0.07801604933350438</v>
      </c>
      <c r="K10" s="145">
        <f>Brondata!C14*Brondata!L14</f>
        <v>0.0954206254067916</v>
      </c>
      <c r="L10" s="146">
        <f>Brondata!C14*Brondata!M14</f>
        <v>0.057847358125767294</v>
      </c>
      <c r="M10" s="147">
        <f>Brondata!C14*Brondata!N14</f>
        <v>0.04107045738633319</v>
      </c>
      <c r="N10" s="148">
        <f>Brondata!C14*Brondata!O14</f>
        <v>0.04510448647038115</v>
      </c>
    </row>
    <row r="11" spans="1:14" ht="12.75">
      <c r="A11" s="143"/>
      <c r="B11" s="149" t="s">
        <v>11</v>
      </c>
      <c r="C11" s="150">
        <f>Brondata!C15*Brondata!D15</f>
        <v>2.5216601004794277</v>
      </c>
      <c r="D11" s="151">
        <f>Brondata!C15*Brondata!E15</f>
        <v>1.576037562799642</v>
      </c>
      <c r="E11" s="152">
        <f>Brondata!C15*Brondata!F15</f>
        <v>1.130806951308743</v>
      </c>
      <c r="F11" s="153">
        <f>Brondata!C15*Brondata!G15</f>
        <v>0.9259449816001075</v>
      </c>
      <c r="G11" s="150">
        <f>Brondata!C15*Brondata!H15</f>
        <v>0.5043320200958855</v>
      </c>
      <c r="H11" s="151">
        <f>Brondata!C15*Brondata!I15</f>
        <v>0.31520751255992846</v>
      </c>
      <c r="I11" s="152">
        <f>Brondata!C15*Brondata!J15</f>
        <v>0.22616139026174867</v>
      </c>
      <c r="J11" s="153">
        <f>Brondata!C15*Brondata!K15</f>
        <v>0.1851889963200215</v>
      </c>
      <c r="K11" s="150">
        <f>Brondata!C15*Brondata!L15</f>
        <v>0.04947272848066769</v>
      </c>
      <c r="L11" s="151">
        <f>Brondata!C15*Brondata!M15</f>
        <v>0.03185880975590303</v>
      </c>
      <c r="M11" s="152">
        <f>Brondata!C15*Brondata!N15</f>
        <v>0.023993990232287182</v>
      </c>
      <c r="N11" s="153">
        <f>Brondata!C15*Brondata!O15</f>
        <v>0.02600700951511743</v>
      </c>
    </row>
    <row r="12" spans="1:14" ht="12.75">
      <c r="A12" s="143"/>
      <c r="B12" s="149" t="s">
        <v>12</v>
      </c>
      <c r="C12" s="150">
        <f>Brondata!C16*Brondata!D16</f>
        <v>0</v>
      </c>
      <c r="D12" s="151">
        <f>Brondata!C16*Brondata!E16</f>
        <v>0</v>
      </c>
      <c r="E12" s="152">
        <f>Brondata!C16*Brondata!F16</f>
        <v>0</v>
      </c>
      <c r="F12" s="153">
        <f>Brondata!C16*Brondata!G16</f>
        <v>0</v>
      </c>
      <c r="G12" s="150">
        <f>Brondata!C16*Brondata!H16</f>
        <v>0</v>
      </c>
      <c r="H12" s="151">
        <f>Brondata!C16*Brondata!I16</f>
        <v>0</v>
      </c>
      <c r="I12" s="152">
        <f>Brondata!C16*Brondata!J16</f>
        <v>0</v>
      </c>
      <c r="J12" s="153">
        <f>Brondata!C16*Brondata!K16</f>
        <v>0</v>
      </c>
      <c r="K12" s="150">
        <f>Brondata!C16*Brondata!L16</f>
        <v>0</v>
      </c>
      <c r="L12" s="151">
        <f>Brondata!C16*Brondata!M16</f>
        <v>0</v>
      </c>
      <c r="M12" s="152">
        <f>Brondata!C16*Brondata!N16</f>
        <v>0</v>
      </c>
      <c r="N12" s="153">
        <f>Brondata!C16*Brondata!O16</f>
        <v>0</v>
      </c>
    </row>
    <row r="13" spans="1:14" ht="13.5" thickBot="1">
      <c r="A13" s="159"/>
      <c r="B13" s="154" t="s">
        <v>13</v>
      </c>
      <c r="C13" s="155">
        <f>Brondata!C17*Brondata!D17</f>
        <v>0</v>
      </c>
      <c r="D13" s="156">
        <f>Brondata!C17*Brondata!E17</f>
        <v>0</v>
      </c>
      <c r="E13" s="157">
        <f>Brondata!C17*Brondata!F17</f>
        <v>0</v>
      </c>
      <c r="F13" s="158">
        <f>Brondata!C17*Brondata!G17</f>
        <v>0</v>
      </c>
      <c r="G13" s="155">
        <f>Brondata!C17*Brondata!H17</f>
        <v>0</v>
      </c>
      <c r="H13" s="156">
        <f>Brondata!C17*Brondata!I17</f>
        <v>0</v>
      </c>
      <c r="I13" s="157">
        <f>Brondata!C17*Brondata!J17</f>
        <v>0</v>
      </c>
      <c r="J13" s="158">
        <f>Brondata!C17*Brondata!K17</f>
        <v>0</v>
      </c>
      <c r="K13" s="155">
        <f>Brondata!C17*Brondata!L17</f>
        <v>0</v>
      </c>
      <c r="L13" s="156">
        <f>Brondata!C17*Brondata!M17</f>
        <v>0</v>
      </c>
      <c r="M13" s="157">
        <f>Brondata!C17*Brondata!N17</f>
        <v>0</v>
      </c>
      <c r="N13" s="158">
        <f>Brondata!C17*Brondata!O17</f>
        <v>0</v>
      </c>
    </row>
    <row r="14" spans="1:14" ht="12.75">
      <c r="A14" s="137" t="s">
        <v>1</v>
      </c>
      <c r="B14" s="144" t="s">
        <v>14</v>
      </c>
      <c r="C14" s="145">
        <f>Brondata!C18*Brondata!D18</f>
        <v>1.467676701344491</v>
      </c>
      <c r="D14" s="146">
        <f>Brondata!C18*Brondata!E18</f>
        <v>0.9172979383403068</v>
      </c>
      <c r="E14" s="147">
        <f>Brondata!C18*Brondata!F18</f>
        <v>0.6581612707591702</v>
      </c>
      <c r="F14" s="148">
        <f>Brondata!C18*Brondata!G18</f>
        <v>0.6268970834888529</v>
      </c>
      <c r="G14" s="145">
        <f>Brondata!C18*Brondata!H18</f>
        <v>0.2935353402688982</v>
      </c>
      <c r="H14" s="146">
        <f>Brondata!C18*Brondata!I18</f>
        <v>0.18345958766806136</v>
      </c>
      <c r="I14" s="147">
        <f>Brondata!C18*Brondata!J18</f>
        <v>0.13163225415183405</v>
      </c>
      <c r="J14" s="148">
        <f>Brondata!C18*Brondata!K18</f>
        <v>0.12537941669777058</v>
      </c>
      <c r="K14" s="145">
        <f>Brondata!C18*Brondata!L18</f>
        <v>0.027746741487459346</v>
      </c>
      <c r="L14" s="146">
        <f>Brondata!C18*Brondata!M18</f>
        <v>0.018232656338040283</v>
      </c>
      <c r="M14" s="147">
        <f>Brondata!C18*Brondata!N18</f>
        <v>0.013984506689927588</v>
      </c>
      <c r="N14" s="148">
        <f>Brondata!C18*Brondata!O18</f>
        <v>0.014545026435164678</v>
      </c>
    </row>
    <row r="15" spans="1:14" ht="12.75">
      <c r="A15" s="143"/>
      <c r="B15" s="149" t="s">
        <v>15</v>
      </c>
      <c r="C15" s="150">
        <f>Brondata!C19*Brondata!D19</f>
        <v>2.8503392687520117</v>
      </c>
      <c r="D15" s="151">
        <f>Brondata!C19*Brondata!E19</f>
        <v>1.7814620429700072</v>
      </c>
      <c r="E15" s="152">
        <f>Brondata!C19*Brondata!F19</f>
        <v>1.2781990158309804</v>
      </c>
      <c r="F15" s="153">
        <f>Brondata!C19*Brondata!G19</f>
        <v>0.7725434102200032</v>
      </c>
      <c r="G15" s="150">
        <f>Brondata!C19*Brondata!H19</f>
        <v>0.09976187440632044</v>
      </c>
      <c r="H15" s="151">
        <f>Brondata!C19*Brondata!I19</f>
        <v>0.06235117150395027</v>
      </c>
      <c r="I15" s="152">
        <f>Brondata!C19*Brondata!J19</f>
        <v>0.04473696555408432</v>
      </c>
      <c r="J15" s="153">
        <f>Brondata!C19*Brondata!K19</f>
        <v>0.027039019357700117</v>
      </c>
      <c r="K15" s="150">
        <f>Brondata!C19*Brondata!L19</f>
        <v>0.05653887773941743</v>
      </c>
      <c r="L15" s="151">
        <f>Brondata!C19*Brondata!M19</f>
        <v>0.03868966581373736</v>
      </c>
      <c r="M15" s="152">
        <f>Brondata!C19*Brondata!N19</f>
        <v>0.030719785139945333</v>
      </c>
      <c r="N15" s="153">
        <f>Brondata!C19*Brondata!O19</f>
        <v>0.024853067421737304</v>
      </c>
    </row>
    <row r="16" spans="1:14" ht="13.5" thickBot="1">
      <c r="A16" s="159"/>
      <c r="B16" s="154" t="s">
        <v>20</v>
      </c>
      <c r="C16" s="155">
        <f>Brondata!C20*Brondata!D20</f>
        <v>0</v>
      </c>
      <c r="D16" s="156">
        <f>Brondata!C20*Brondata!E20</f>
        <v>0</v>
      </c>
      <c r="E16" s="157">
        <f>Brondata!C20*Brondata!F20</f>
        <v>0</v>
      </c>
      <c r="F16" s="158">
        <f>Brondata!C20*Brondata!G20</f>
        <v>0</v>
      </c>
      <c r="G16" s="155">
        <f>Brondata!C20*Brondata!H20</f>
        <v>0</v>
      </c>
      <c r="H16" s="156">
        <f>Brondata!C20*Brondata!I20</f>
        <v>0</v>
      </c>
      <c r="I16" s="157">
        <f>Brondata!C20*Brondata!J20</f>
        <v>0</v>
      </c>
      <c r="J16" s="158">
        <f>Brondata!C20*Brondata!K20</f>
        <v>0</v>
      </c>
      <c r="K16" s="155">
        <f>Brondata!C20*Brondata!L20</f>
        <v>0</v>
      </c>
      <c r="L16" s="156">
        <f>Brondata!C20*Brondata!M20</f>
        <v>0</v>
      </c>
      <c r="M16" s="157">
        <f>Brondata!C20*Brondata!N20</f>
        <v>0</v>
      </c>
      <c r="N16" s="158">
        <f>Brondata!C20*Brondata!O20</f>
        <v>0</v>
      </c>
    </row>
    <row r="17" spans="1:14" ht="12.75">
      <c r="A17" s="137" t="s">
        <v>2</v>
      </c>
      <c r="B17" s="144" t="s">
        <v>14</v>
      </c>
      <c r="C17" s="145">
        <f>Brondata!C21*Brondata!D21</f>
        <v>0.3121252094564427</v>
      </c>
      <c r="D17" s="146">
        <f>Brondata!C21*Brondata!E21</f>
        <v>0.19507825591027667</v>
      </c>
      <c r="E17" s="147">
        <f>Brondata!C21*Brondata!F21</f>
        <v>0.1399686486156235</v>
      </c>
      <c r="F17" s="148">
        <f>Brondata!C21*Brondata!G21</f>
        <v>0.15420529525823587</v>
      </c>
      <c r="G17" s="145">
        <f>Brondata!C21*Brondata!H21</f>
        <v>0.06242504189128854</v>
      </c>
      <c r="H17" s="146">
        <f>Brondata!C21*Brondata!I21</f>
        <v>0.039015651182055335</v>
      </c>
      <c r="I17" s="147">
        <f>Brondata!C21*Brondata!J21</f>
        <v>0.027993729723124704</v>
      </c>
      <c r="J17" s="148">
        <f>Brondata!C21*Brondata!K21</f>
        <v>0.030841059051647173</v>
      </c>
      <c r="K17" s="145">
        <f>Brondata!C21*Brondata!L21</f>
        <v>0.01016195610648417</v>
      </c>
      <c r="L17" s="146">
        <f>Brondata!C21*Brondata!M21</f>
        <v>0.006677521160296112</v>
      </c>
      <c r="M17" s="147">
        <f>Brondata!C21*Brondata!N21</f>
        <v>0.005121680440137723</v>
      </c>
      <c r="N17" s="148">
        <f>Brondata!C21*Brondata!O21</f>
        <v>0.005326964979603065</v>
      </c>
    </row>
    <row r="18" spans="1:14" ht="13.5" thickBot="1">
      <c r="A18" s="143"/>
      <c r="B18" s="154" t="s">
        <v>15</v>
      </c>
      <c r="C18" s="155">
        <f>Brondata!C22*Brondata!D22</f>
        <v>1.0351796619794418</v>
      </c>
      <c r="D18" s="156">
        <f>Brondata!C22*Brondata!E22</f>
        <v>0.6469872887371511</v>
      </c>
      <c r="E18" s="157">
        <f>Brondata!C22*Brondata!F22</f>
        <v>0.4642133796689059</v>
      </c>
      <c r="F18" s="158">
        <f>Brondata!C22*Brondata!G22</f>
        <v>0.3245238789047812</v>
      </c>
      <c r="G18" s="155">
        <f>Brondata!C22*Brondata!H22</f>
        <v>0.036231288169280465</v>
      </c>
      <c r="H18" s="156">
        <f>Brondata!C22*Brondata!I22</f>
        <v>0.022644555105800292</v>
      </c>
      <c r="I18" s="157">
        <f>Brondata!C22*Brondata!J22</f>
        <v>0.01624746828841171</v>
      </c>
      <c r="J18" s="158">
        <f>Brondata!C22*Brondata!K22</f>
        <v>0.011358335761667343</v>
      </c>
      <c r="K18" s="155">
        <f>Brondata!C22*Brondata!L22</f>
        <v>0.03536170840665072</v>
      </c>
      <c r="L18" s="156">
        <f>Brondata!C22*Brondata!M22</f>
        <v>0.024198086972326244</v>
      </c>
      <c r="M18" s="157">
        <f>Brondata!C22*Brondata!N22</f>
        <v>0.019213400192348806</v>
      </c>
      <c r="N18" s="158">
        <f>Brondata!C22*Brondata!O22</f>
        <v>0.015544116868198746</v>
      </c>
    </row>
    <row r="19" spans="1:14" ht="12.75">
      <c r="A19" s="137" t="s">
        <v>4</v>
      </c>
      <c r="B19" s="144" t="s">
        <v>18</v>
      </c>
      <c r="C19" s="145">
        <f>Brondata!C23*Brondata!D23</f>
        <v>0</v>
      </c>
      <c r="D19" s="146">
        <f>Brondata!C23*Brondata!E23</f>
        <v>0</v>
      </c>
      <c r="E19" s="147">
        <f>Brondata!C23*Brondata!F23</f>
        <v>0</v>
      </c>
      <c r="F19" s="148">
        <f>Brondata!C23*Brondata!G23</f>
        <v>0</v>
      </c>
      <c r="G19" s="145">
        <f>Brondata!C23*Brondata!H23</f>
        <v>0</v>
      </c>
      <c r="H19" s="146">
        <f>Brondata!C23*Brondata!I23</f>
        <v>0</v>
      </c>
      <c r="I19" s="147">
        <f>Brondata!C23*Brondata!J23</f>
        <v>0</v>
      </c>
      <c r="J19" s="148">
        <f>Brondata!C23*Brondata!K23</f>
        <v>0</v>
      </c>
      <c r="K19" s="145">
        <f>Brondata!C23*Brondata!L23</f>
        <v>0</v>
      </c>
      <c r="L19" s="146">
        <f>Brondata!C23*Brondata!M23</f>
        <v>0</v>
      </c>
      <c r="M19" s="147">
        <f>Brondata!C23*Brondata!N23</f>
        <v>0</v>
      </c>
      <c r="N19" s="148">
        <f>Brondata!C23*Brondata!O23</f>
        <v>0</v>
      </c>
    </row>
    <row r="20" spans="1:14" ht="12.75">
      <c r="A20" s="143"/>
      <c r="B20" s="149" t="s">
        <v>19</v>
      </c>
      <c r="C20" s="150">
        <f>Brondata!C24*Brondata!D24</f>
        <v>0</v>
      </c>
      <c r="D20" s="151">
        <f>Brondata!C24*Brondata!E24</f>
        <v>0</v>
      </c>
      <c r="E20" s="152">
        <f>Brondata!C24*Brondata!F24</f>
        <v>0</v>
      </c>
      <c r="F20" s="153">
        <f>Brondata!C24*Brondata!G24</f>
        <v>0</v>
      </c>
      <c r="G20" s="150">
        <f>Brondata!C24*Brondata!H24</f>
        <v>0</v>
      </c>
      <c r="H20" s="151">
        <f>Brondata!C24*Brondata!I24</f>
        <v>0</v>
      </c>
      <c r="I20" s="152">
        <f>Brondata!C24*Brondata!J24</f>
        <v>0</v>
      </c>
      <c r="J20" s="153">
        <f>Brondata!C24*Brondata!K24</f>
        <v>0</v>
      </c>
      <c r="K20" s="150">
        <f>Brondata!C24*Brondata!L24</f>
        <v>0</v>
      </c>
      <c r="L20" s="151">
        <f>Brondata!C24*Brondata!M24</f>
        <v>0</v>
      </c>
      <c r="M20" s="152">
        <f>Brondata!C24*Brondata!N24</f>
        <v>0</v>
      </c>
      <c r="N20" s="153">
        <f>Brondata!C24*Brondata!O24</f>
        <v>0</v>
      </c>
    </row>
    <row r="21" spans="1:14" ht="13.5" thickBot="1">
      <c r="A21" s="143"/>
      <c r="B21" s="154" t="s">
        <v>20</v>
      </c>
      <c r="C21" s="155">
        <f>Brondata!C25*Brondata!D25</f>
        <v>0</v>
      </c>
      <c r="D21" s="156">
        <f>Brondata!C25*Brondata!E25</f>
        <v>0</v>
      </c>
      <c r="E21" s="157">
        <f>Brondata!C25*Brondata!F25</f>
        <v>0</v>
      </c>
      <c r="F21" s="158">
        <f>Brondata!C25*Brondata!G25</f>
        <v>0</v>
      </c>
      <c r="G21" s="155">
        <f>Brondata!C25*Brondata!H25</f>
        <v>0</v>
      </c>
      <c r="H21" s="156">
        <f>Brondata!C25*Brondata!I25</f>
        <v>0</v>
      </c>
      <c r="I21" s="157">
        <f>Brondata!C25*Brondata!J25</f>
        <v>0</v>
      </c>
      <c r="J21" s="158">
        <f>Brondata!C25*Brondata!K25</f>
        <v>0</v>
      </c>
      <c r="K21" s="155">
        <f>Brondata!C25*Brondata!L25</f>
        <v>0</v>
      </c>
      <c r="L21" s="156">
        <f>Brondata!C25*Brondata!M25</f>
        <v>0</v>
      </c>
      <c r="M21" s="157">
        <f>Brondata!C25*Brondata!N25</f>
        <v>0</v>
      </c>
      <c r="N21" s="158">
        <f>Brondata!C25*Brondata!O25</f>
        <v>0</v>
      </c>
    </row>
    <row r="22" spans="1:14" ht="13.5" thickBot="1">
      <c r="A22" s="160" t="s">
        <v>3</v>
      </c>
      <c r="B22" s="160" t="s">
        <v>17</v>
      </c>
      <c r="C22" s="138">
        <f>Brondata!C26*Brondata!D26</f>
        <v>0</v>
      </c>
      <c r="D22" s="139">
        <f>Brondata!C26*Brondata!E26</f>
        <v>0</v>
      </c>
      <c r="E22" s="140">
        <f>Brondata!C26*Brondata!F26</f>
        <v>0</v>
      </c>
      <c r="F22" s="141">
        <f>Brondata!C26*Brondata!G26</f>
        <v>0</v>
      </c>
      <c r="G22" s="138">
        <f>Brondata!C26*Brondata!H26</f>
        <v>0</v>
      </c>
      <c r="H22" s="139">
        <f>Brondata!C26*Brondata!I26</f>
        <v>0</v>
      </c>
      <c r="I22" s="140">
        <f>Brondata!C26*Brondata!J26</f>
        <v>0</v>
      </c>
      <c r="J22" s="141">
        <f>Brondata!C26*Brondata!K26</f>
        <v>0</v>
      </c>
      <c r="K22" s="138">
        <f>Brondata!C26*Brondata!L26</f>
        <v>0</v>
      </c>
      <c r="L22" s="139">
        <f>Brondata!C26*Brondata!M26</f>
        <v>0</v>
      </c>
      <c r="M22" s="140">
        <f>Brondata!C26*Brondata!N26</f>
        <v>0</v>
      </c>
      <c r="N22" s="141">
        <f>Brondata!C26*Brondata!O26</f>
        <v>0</v>
      </c>
    </row>
    <row r="23" spans="1:14" ht="18" customHeight="1" thickBot="1">
      <c r="A23" s="161"/>
      <c r="B23" s="162" t="s">
        <v>21</v>
      </c>
      <c r="C23" s="163">
        <f aca="true" t="shared" si="0" ref="C23:N23">SUM(C5:C22)</f>
        <v>14.791439794479267</v>
      </c>
      <c r="D23" s="164">
        <f t="shared" si="0"/>
        <v>9.244649871549539</v>
      </c>
      <c r="E23" s="165">
        <f t="shared" si="0"/>
        <v>6.6291830312560345</v>
      </c>
      <c r="F23" s="166">
        <f t="shared" si="0"/>
        <v>5.424630231382706</v>
      </c>
      <c r="G23" s="163">
        <f t="shared" si="0"/>
        <v>1.4496310504568135</v>
      </c>
      <c r="H23" s="164">
        <f t="shared" si="0"/>
        <v>0.9060194065355083</v>
      </c>
      <c r="I23" s="165">
        <f t="shared" si="0"/>
        <v>0.6496598147514925</v>
      </c>
      <c r="J23" s="166">
        <f t="shared" si="0"/>
        <v>0.5598293671626997</v>
      </c>
      <c r="K23" s="163">
        <f t="shared" si="0"/>
        <v>0.43702779810025666</v>
      </c>
      <c r="L23" s="164">
        <f t="shared" si="0"/>
        <v>0.2708536639248897</v>
      </c>
      <c r="M23" s="165">
        <f t="shared" si="0"/>
        <v>0.19665497438433813</v>
      </c>
      <c r="N23" s="166">
        <f t="shared" si="0"/>
        <v>0.19819163143088364</v>
      </c>
    </row>
    <row r="25" ht="13.5" thickBot="1"/>
    <row r="26" spans="1:14" ht="15" thickBot="1">
      <c r="A26" s="128">
        <v>2015</v>
      </c>
      <c r="B26" s="129"/>
      <c r="C26" s="130" t="s">
        <v>80</v>
      </c>
      <c r="D26" s="130"/>
      <c r="E26" s="130"/>
      <c r="F26" s="130"/>
      <c r="G26" s="130" t="s">
        <v>81</v>
      </c>
      <c r="H26" s="130"/>
      <c r="I26" s="130"/>
      <c r="J26" s="130"/>
      <c r="K26" s="131" t="s">
        <v>82</v>
      </c>
      <c r="L26" s="131"/>
      <c r="M26" s="131"/>
      <c r="N26" s="131"/>
    </row>
    <row r="27" spans="1:14" ht="13.5" thickBot="1">
      <c r="A27" s="132" t="s">
        <v>8</v>
      </c>
      <c r="B27" s="132" t="s">
        <v>9</v>
      </c>
      <c r="C27" s="133" t="s">
        <v>47</v>
      </c>
      <c r="D27" s="134" t="s">
        <v>48</v>
      </c>
      <c r="E27" s="135" t="s">
        <v>49</v>
      </c>
      <c r="F27" s="136" t="s">
        <v>50</v>
      </c>
      <c r="G27" s="133" t="s">
        <v>47</v>
      </c>
      <c r="H27" s="134" t="s">
        <v>48</v>
      </c>
      <c r="I27" s="135" t="s">
        <v>49</v>
      </c>
      <c r="J27" s="136" t="s">
        <v>50</v>
      </c>
      <c r="K27" s="133" t="s">
        <v>47</v>
      </c>
      <c r="L27" s="134" t="s">
        <v>48</v>
      </c>
      <c r="M27" s="135" t="s">
        <v>49</v>
      </c>
      <c r="N27" s="136" t="s">
        <v>50</v>
      </c>
    </row>
    <row r="28" spans="1:14" ht="13.5" thickBot="1">
      <c r="A28" s="137" t="s">
        <v>5</v>
      </c>
      <c r="B28" s="137" t="s">
        <v>10</v>
      </c>
      <c r="C28" s="138">
        <f>Brondata!C36*Brondata!D36</f>
        <v>1.147430811400247</v>
      </c>
      <c r="D28" s="139">
        <f>Brondata!C36*Brondata!E36</f>
        <v>0.7171442571251544</v>
      </c>
      <c r="E28" s="140">
        <f>Brondata!C36*Brondata!F36</f>
        <v>0.5091713596505194</v>
      </c>
      <c r="F28" s="141">
        <f>Brondata!C36*Brondata!G36</f>
        <v>0.5256081742231938</v>
      </c>
      <c r="G28" s="138">
        <f>Brondata!C36*Brondata!H36</f>
        <v>0.07755319380683869</v>
      </c>
      <c r="H28" s="139">
        <f>Brondata!C36*Brondata!I36</f>
        <v>0.048470746129274184</v>
      </c>
      <c r="I28" s="140">
        <f>Brondata!C36*Brondata!J36</f>
        <v>0.034414208493617864</v>
      </c>
      <c r="J28" s="141">
        <f>Brondata!C36*Brondata!K36</f>
        <v>0.03549773725560598</v>
      </c>
      <c r="K28" s="138">
        <f>Brondata!C36*Brondata!L36</f>
        <v>0.09317411993758438</v>
      </c>
      <c r="L28" s="139">
        <f>Brondata!C36*Brondata!M36</f>
        <v>0.05190904202811582</v>
      </c>
      <c r="M28" s="140">
        <f>Brondata!C36*Brondata!N36</f>
        <v>0.03348369601628328</v>
      </c>
      <c r="N28" s="141">
        <f>Brondata!C36*Brondata!O36</f>
        <v>0.030053095573824615</v>
      </c>
    </row>
    <row r="29" spans="1:14" ht="13.5" thickBot="1">
      <c r="A29" s="142" t="s">
        <v>6</v>
      </c>
      <c r="B29" s="142" t="s">
        <v>10</v>
      </c>
      <c r="C29" s="138">
        <f>Brondata!C37*Brondata!D37</f>
        <v>0.22046623980691007</v>
      </c>
      <c r="D29" s="139">
        <f>Brondata!C37*Brondata!E37</f>
        <v>0.13779139987931882</v>
      </c>
      <c r="E29" s="140">
        <f>Brondata!C37*Brondata!F37</f>
        <v>0.09886532941341125</v>
      </c>
      <c r="F29" s="141">
        <f>Brondata!C37*Brondata!G37</f>
        <v>0.0918609332528792</v>
      </c>
      <c r="G29" s="138">
        <f>Brondata!C37*Brondata!H37</f>
        <v>0.015379463110834544</v>
      </c>
      <c r="H29" s="139">
        <f>Brondata!C37*Brondata!I37</f>
        <v>0.00961216444427159</v>
      </c>
      <c r="I29" s="140">
        <f>Brondata!C37*Brondata!J37</f>
        <v>0.006824636755432829</v>
      </c>
      <c r="J29" s="141">
        <f>Brondata!C37*Brondata!K37</f>
        <v>0.006442195319033088</v>
      </c>
      <c r="K29" s="138">
        <f>Brondata!C37*Brondata!L37</f>
        <v>0.010114972676068696</v>
      </c>
      <c r="L29" s="139">
        <f>Brondata!C37*Brondata!M37</f>
        <v>0.005805859807115453</v>
      </c>
      <c r="M29" s="140">
        <f>Brondata!C37*Brondata!N37</f>
        <v>0.0038817908051642373</v>
      </c>
      <c r="N29" s="141">
        <f>Brondata!C37*Brondata!O37</f>
        <v>0.003760718435993837</v>
      </c>
    </row>
    <row r="30" spans="1:14" ht="12.75">
      <c r="A30" s="143" t="s">
        <v>7</v>
      </c>
      <c r="B30" s="144" t="s">
        <v>10</v>
      </c>
      <c r="C30" s="145">
        <f>Brondata!C38*Brondata!D38</f>
        <v>1.1345968067552954</v>
      </c>
      <c r="D30" s="146">
        <f>Brondata!C38*Brondata!E38</f>
        <v>0.7091230042220596</v>
      </c>
      <c r="E30" s="147">
        <f>Brondata!C38*Brondata!F38</f>
        <v>0.5087957555293279</v>
      </c>
      <c r="F30" s="148">
        <f>Brondata!C38*Brondata!G38</f>
        <v>0.46749231200060926</v>
      </c>
      <c r="G30" s="145">
        <f>Brondata!C38*Brondata!H38</f>
        <v>0.07682464482324892</v>
      </c>
      <c r="H30" s="146">
        <f>Brondata!C38*Brondata!I38</f>
        <v>0.04801540301453057</v>
      </c>
      <c r="I30" s="147">
        <f>Brondata!C38*Brondata!J38</f>
        <v>0.03445105166292569</v>
      </c>
      <c r="J30" s="148">
        <f>Brondata!C38*Brondata!K38</f>
        <v>0.031654355638242364</v>
      </c>
      <c r="K30" s="145">
        <f>Brondata!C38*Brondata!L38</f>
        <v>0.03896933185429419</v>
      </c>
      <c r="L30" s="146">
        <f>Brondata!C38*Brondata!M38</f>
        <v>0.02303348896314173</v>
      </c>
      <c r="M30" s="147">
        <f>Brondata!C38*Brondata!N38</f>
        <v>0.015917949811743423</v>
      </c>
      <c r="N30" s="148">
        <f>Brondata!C38*Brondata!O38</f>
        <v>0.01955910461187303</v>
      </c>
    </row>
    <row r="31" spans="1:14" ht="12.75">
      <c r="A31" s="143"/>
      <c r="B31" s="149" t="s">
        <v>11</v>
      </c>
      <c r="C31" s="150">
        <f>Brondata!C39*Brondata!D39</f>
        <v>0.023155036872557058</v>
      </c>
      <c r="D31" s="151">
        <f>Brondata!C39*Brondata!E39</f>
        <v>0.014471898045348163</v>
      </c>
      <c r="E31" s="152">
        <f>Brondata!C39*Brondata!F39</f>
        <v>0.010383586847537308</v>
      </c>
      <c r="F31" s="153">
        <f>Brondata!C39*Brondata!G39</f>
        <v>0.009540659428583866</v>
      </c>
      <c r="G31" s="150">
        <f>Brondata!C39*Brondata!H39</f>
        <v>0.004631007374511412</v>
      </c>
      <c r="H31" s="151">
        <f>Brondata!C39*Brondata!I39</f>
        <v>0.0028943796090696323</v>
      </c>
      <c r="I31" s="152">
        <f>Brondata!C39*Brondata!J39</f>
        <v>0.0020767173695074616</v>
      </c>
      <c r="J31" s="153">
        <f>Brondata!C39*Brondata!K39</f>
        <v>0.0019081318857167733</v>
      </c>
      <c r="K31" s="150">
        <f>Brondata!C39*Brondata!L39</f>
        <v>0.0005095421003812514</v>
      </c>
      <c r="L31" s="151">
        <f>Brondata!C39*Brondata!M39</f>
        <v>0.00031644196330733764</v>
      </c>
      <c r="M31" s="152">
        <f>Brondata!C39*Brondata!N39</f>
        <v>0.00023022050675340405</v>
      </c>
      <c r="N31" s="153">
        <f>Brondata!C39*Brondata!O39</f>
        <v>0.00026917142791592667</v>
      </c>
    </row>
    <row r="32" spans="1:14" ht="13.5" thickBot="1">
      <c r="A32" s="143"/>
      <c r="B32" s="154" t="s">
        <v>12</v>
      </c>
      <c r="C32" s="155">
        <f>Brondata!C40*Brondata!D40</f>
        <v>0</v>
      </c>
      <c r="D32" s="156">
        <f>Brondata!C40*Brondata!E40</f>
        <v>0</v>
      </c>
      <c r="E32" s="157">
        <f>Brondata!C40*Brondata!F40</f>
        <v>0</v>
      </c>
      <c r="F32" s="158">
        <f>Brondata!C40*Brondata!G40</f>
        <v>0</v>
      </c>
      <c r="G32" s="155">
        <f>Brondata!C40*Brondata!H40</f>
        <v>0</v>
      </c>
      <c r="H32" s="156">
        <f>Brondata!C40*Brondata!I40</f>
        <v>0</v>
      </c>
      <c r="I32" s="157">
        <f>Brondata!C40*Brondata!J40</f>
        <v>0</v>
      </c>
      <c r="J32" s="158">
        <f>Brondata!C40*Brondata!K40</f>
        <v>0</v>
      </c>
      <c r="K32" s="155">
        <f>Brondata!C40*Brondata!L40</f>
        <v>0</v>
      </c>
      <c r="L32" s="156">
        <f>Brondata!C40*Brondata!M40</f>
        <v>0</v>
      </c>
      <c r="M32" s="157">
        <f>Brondata!C40*Brondata!N40</f>
        <v>0</v>
      </c>
      <c r="N32" s="158">
        <f>Brondata!C40*Brondata!O40</f>
        <v>0</v>
      </c>
    </row>
    <row r="33" spans="1:14" ht="12.75">
      <c r="A33" s="137" t="s">
        <v>0</v>
      </c>
      <c r="B33" s="144" t="s">
        <v>10</v>
      </c>
      <c r="C33" s="145">
        <f>Brondata!C41*Brondata!D41</f>
        <v>1.1133917234492887</v>
      </c>
      <c r="D33" s="146">
        <f>Brondata!C41*Brondata!E41</f>
        <v>0.6958698271558054</v>
      </c>
      <c r="E33" s="147">
        <f>Brondata!C41*Brondata!F41</f>
        <v>0.49928660098429034</v>
      </c>
      <c r="F33" s="148">
        <f>Brondata!C41*Brondata!G41</f>
        <v>0.40883364046048776</v>
      </c>
      <c r="G33" s="145">
        <f>Brondata!C41*Brondata!H41</f>
        <v>0.07538882816685431</v>
      </c>
      <c r="H33" s="146">
        <f>Brondata!C41*Brondata!I41</f>
        <v>0.04711801760428394</v>
      </c>
      <c r="I33" s="147">
        <f>Brondata!C41*Brondata!J41</f>
        <v>0.033807177631073736</v>
      </c>
      <c r="J33" s="148">
        <f>Brondata!C41*Brondata!K41</f>
        <v>0.027682520374787953</v>
      </c>
      <c r="K33" s="145">
        <f>Brondata!C41*Brondata!L41</f>
        <v>0.03385820519706987</v>
      </c>
      <c r="L33" s="146">
        <f>Brondata!C41*Brondata!M41</f>
        <v>0.020526041546896127</v>
      </c>
      <c r="M33" s="147">
        <f>Brondata!C41*Brondata!N41</f>
        <v>0.014573075451934828</v>
      </c>
      <c r="N33" s="148">
        <f>Brondata!C41*Brondata!O41</f>
        <v>0.01600447441747674</v>
      </c>
    </row>
    <row r="34" spans="1:14" ht="12.75">
      <c r="A34" s="143"/>
      <c r="B34" s="149" t="s">
        <v>11</v>
      </c>
      <c r="C34" s="150">
        <f>Brondata!C42*Brondata!D42</f>
        <v>0.45476563352154253</v>
      </c>
      <c r="D34" s="151">
        <f>Brondata!C42*Brondata!E42</f>
        <v>0.28422852095096407</v>
      </c>
      <c r="E34" s="152">
        <f>Brondata!C42*Brondata!F42</f>
        <v>0.2039339637823167</v>
      </c>
      <c r="F34" s="153">
        <f>Brondata!C42*Brondata!G42</f>
        <v>0.1669883883571014</v>
      </c>
      <c r="G34" s="150">
        <f>Brondata!C42*Brondata!H42</f>
        <v>0.09095312670430851</v>
      </c>
      <c r="H34" s="151">
        <f>Brondata!C42*Brondata!I42</f>
        <v>0.05684570419019282</v>
      </c>
      <c r="I34" s="152">
        <f>Brondata!C42*Brondata!J42</f>
        <v>0.04078679275646335</v>
      </c>
      <c r="J34" s="153">
        <f>Brondata!C42*Brondata!K42</f>
        <v>0.03339767767142028</v>
      </c>
      <c r="K34" s="150">
        <f>Brondata!C42*Brondata!L42</f>
        <v>0.008922097274439406</v>
      </c>
      <c r="L34" s="151">
        <f>Brondata!C42*Brondata!M42</f>
        <v>0.00574553715591208</v>
      </c>
      <c r="M34" s="152">
        <f>Brondata!C42*Brondata!N42</f>
        <v>0.004327166126244065</v>
      </c>
      <c r="N34" s="153">
        <f>Brondata!C42*Brondata!O42</f>
        <v>0.004690201568361473</v>
      </c>
    </row>
    <row r="35" spans="1:14" ht="12.75">
      <c r="A35" s="143"/>
      <c r="B35" s="149" t="s">
        <v>12</v>
      </c>
      <c r="C35" s="150">
        <f>Brondata!C43*Brondata!D43</f>
        <v>0</v>
      </c>
      <c r="D35" s="151">
        <f>Brondata!C43*Brondata!E43</f>
        <v>0</v>
      </c>
      <c r="E35" s="152">
        <f>Brondata!C43*Brondata!F43</f>
        <v>0</v>
      </c>
      <c r="F35" s="153">
        <f>Brondata!C43*Brondata!G43</f>
        <v>0</v>
      </c>
      <c r="G35" s="150">
        <f>Brondata!C43*Brondata!H43</f>
        <v>0</v>
      </c>
      <c r="H35" s="151">
        <f>Brondata!C43*Brondata!I43</f>
        <v>0</v>
      </c>
      <c r="I35" s="152">
        <f>Brondata!C43*Brondata!J43</f>
        <v>0</v>
      </c>
      <c r="J35" s="153">
        <f>Brondata!C43*Brondata!K43</f>
        <v>0</v>
      </c>
      <c r="K35" s="150">
        <f>Brondata!C43*Brondata!L43</f>
        <v>0</v>
      </c>
      <c r="L35" s="151">
        <f>Brondata!C43*Brondata!M43</f>
        <v>0</v>
      </c>
      <c r="M35" s="152">
        <f>Brondata!C43*Brondata!N43</f>
        <v>0</v>
      </c>
      <c r="N35" s="153">
        <f>Brondata!C43*Brondata!O43</f>
        <v>0</v>
      </c>
    </row>
    <row r="36" spans="1:14" ht="13.5" thickBot="1">
      <c r="A36" s="159"/>
      <c r="B36" s="154" t="s">
        <v>13</v>
      </c>
      <c r="C36" s="155">
        <f>Brondata!C44*Brondata!D44</f>
        <v>0</v>
      </c>
      <c r="D36" s="156">
        <f>Brondata!C44*Brondata!E44</f>
        <v>0</v>
      </c>
      <c r="E36" s="157">
        <f>Brondata!C44*Brondata!F44</f>
        <v>0</v>
      </c>
      <c r="F36" s="158">
        <f>Brondata!C44*Brondata!G44</f>
        <v>0</v>
      </c>
      <c r="G36" s="155">
        <f>Brondata!C44*Brondata!H44</f>
        <v>0</v>
      </c>
      <c r="H36" s="156">
        <f>Brondata!C44*Brondata!I44</f>
        <v>0</v>
      </c>
      <c r="I36" s="157">
        <f>Brondata!C44*Brondata!J44</f>
        <v>0</v>
      </c>
      <c r="J36" s="158">
        <f>Brondata!C44*Brondata!K44</f>
        <v>0</v>
      </c>
      <c r="K36" s="155">
        <f>Brondata!C44*Brondata!L44</f>
        <v>0</v>
      </c>
      <c r="L36" s="156">
        <f>Brondata!C44*Brondata!M44</f>
        <v>0</v>
      </c>
      <c r="M36" s="157">
        <f>Brondata!C44*Brondata!N44</f>
        <v>0</v>
      </c>
      <c r="N36" s="158">
        <f>Brondata!C44*Brondata!O44</f>
        <v>0</v>
      </c>
    </row>
    <row r="37" spans="1:14" ht="12.75">
      <c r="A37" s="137" t="s">
        <v>1</v>
      </c>
      <c r="B37" s="144" t="s">
        <v>14</v>
      </c>
      <c r="C37" s="145">
        <f>Brondata!C45*Brondata!D45</f>
        <v>1.1580047363985295</v>
      </c>
      <c r="D37" s="146">
        <f>Brondata!C45*Brondata!E45</f>
        <v>0.7237529602490809</v>
      </c>
      <c r="E37" s="147">
        <f>Brondata!C45*Brondata!F45</f>
        <v>0.5192927489787156</v>
      </c>
      <c r="F37" s="148">
        <f>Brondata!C45*Brondata!G45</f>
        <v>0.4946251386626885</v>
      </c>
      <c r="G37" s="145">
        <f>Brondata!C45*Brondata!H45</f>
        <v>0.2316009472797059</v>
      </c>
      <c r="H37" s="146">
        <f>Brondata!C45*Brondata!I45</f>
        <v>0.1447505920498162</v>
      </c>
      <c r="I37" s="147">
        <f>Brondata!C45*Brondata!J45</f>
        <v>0.10385854979574312</v>
      </c>
      <c r="J37" s="148">
        <f>Brondata!C45*Brondata!K45</f>
        <v>0.0989250277325377</v>
      </c>
      <c r="K37" s="145">
        <f>Brondata!C45*Brondata!L45</f>
        <v>0.02189232685418353</v>
      </c>
      <c r="L37" s="146">
        <f>Brondata!C45*Brondata!M45</f>
        <v>0.014385662985067436</v>
      </c>
      <c r="M37" s="147">
        <f>Brondata!C45*Brondata!N45</f>
        <v>0.011033850280717924</v>
      </c>
      <c r="N37" s="148">
        <f>Brondata!C45*Brondata!O45</f>
        <v>0.01147610334587515</v>
      </c>
    </row>
    <row r="38" spans="1:14" ht="12.75">
      <c r="A38" s="143"/>
      <c r="B38" s="149" t="s">
        <v>15</v>
      </c>
      <c r="C38" s="150">
        <f>Brondata!C46*Brondata!D46</f>
        <v>0.04731862781633763</v>
      </c>
      <c r="D38" s="151">
        <f>Brondata!C46*Brondata!E46</f>
        <v>0.02957414238521102</v>
      </c>
      <c r="E38" s="152">
        <f>Brondata!C46*Brondata!F46</f>
        <v>0.021219447161388908</v>
      </c>
      <c r="F38" s="153">
        <f>Brondata!C46*Brondata!G46</f>
        <v>0.012825032620123872</v>
      </c>
      <c r="G38" s="150">
        <f>Brondata!C46*Brondata!H46</f>
        <v>0.0016561519735718176</v>
      </c>
      <c r="H38" s="151">
        <f>Brondata!C46*Brondata!I46</f>
        <v>0.0010350949834823859</v>
      </c>
      <c r="I38" s="152">
        <f>Brondata!C46*Brondata!J46</f>
        <v>0.0007426806506486119</v>
      </c>
      <c r="J38" s="153">
        <f>Brondata!C46*Brondata!K46</f>
        <v>0.0004488761417043356</v>
      </c>
      <c r="K38" s="150">
        <f>Brondata!C46*Brondata!L46</f>
        <v>0.0009386047977636985</v>
      </c>
      <c r="L38" s="151">
        <f>Brondata!C46*Brondata!M46</f>
        <v>0.0006422891187196425</v>
      </c>
      <c r="M38" s="152">
        <f>Brondata!C46*Brondata!N46</f>
        <v>0.0005099807224953199</v>
      </c>
      <c r="N38" s="153">
        <f>Brondata!C46*Brondata!O46</f>
        <v>0.0004125870419413045</v>
      </c>
    </row>
    <row r="39" spans="1:14" ht="13.5" thickBot="1">
      <c r="A39" s="159"/>
      <c r="B39" s="154" t="s">
        <v>20</v>
      </c>
      <c r="C39" s="155">
        <f>Brondata!C47*Brondata!D47</f>
        <v>0</v>
      </c>
      <c r="D39" s="156">
        <f>Brondata!C47*Brondata!E47</f>
        <v>0</v>
      </c>
      <c r="E39" s="157">
        <f>Brondata!C47*Brondata!F47</f>
        <v>0</v>
      </c>
      <c r="F39" s="158">
        <f>Brondata!C47*Brondata!G47</f>
        <v>0</v>
      </c>
      <c r="G39" s="155">
        <f>Brondata!C47*Brondata!H47</f>
        <v>0</v>
      </c>
      <c r="H39" s="156">
        <f>Brondata!C47*Brondata!I47</f>
        <v>0</v>
      </c>
      <c r="I39" s="157">
        <f>Brondata!C47*Brondata!J47</f>
        <v>0</v>
      </c>
      <c r="J39" s="158">
        <f>Brondata!C47*Brondata!K47</f>
        <v>0</v>
      </c>
      <c r="K39" s="155">
        <f>Brondata!C47*Brondata!L47</f>
        <v>0</v>
      </c>
      <c r="L39" s="156">
        <f>Brondata!C47*Brondata!M47</f>
        <v>0</v>
      </c>
      <c r="M39" s="157">
        <f>Brondata!C47*Brondata!N47</f>
        <v>0</v>
      </c>
      <c r="N39" s="158">
        <f>Brondata!C47*Brondata!O47</f>
        <v>0</v>
      </c>
    </row>
    <row r="40" spans="1:14" ht="12.75">
      <c r="A40" s="137" t="s">
        <v>2</v>
      </c>
      <c r="B40" s="144" t="s">
        <v>14</v>
      </c>
      <c r="C40" s="145">
        <f>Brondata!C48*Brondata!D48</f>
        <v>1.0730896656173805</v>
      </c>
      <c r="D40" s="146">
        <f>Brondata!C48*Brondata!E48</f>
        <v>0.6706810410108628</v>
      </c>
      <c r="E40" s="147">
        <f>Brondata!C48*Brondata!F48</f>
        <v>0.481213646925294</v>
      </c>
      <c r="F40" s="148">
        <f>Brondata!C48*Brondata!G48</f>
        <v>0.5301593838359349</v>
      </c>
      <c r="G40" s="145">
        <f>Brondata!C48*Brondata!H48</f>
        <v>0.2146179331234761</v>
      </c>
      <c r="H40" s="146">
        <f>Brondata!C48*Brondata!I48</f>
        <v>0.13413620820217256</v>
      </c>
      <c r="I40" s="147">
        <f>Brondata!C48*Brondata!J48</f>
        <v>0.09624272938505882</v>
      </c>
      <c r="J40" s="148">
        <f>Brondata!C48*Brondata!K48</f>
        <v>0.10603187676718698</v>
      </c>
      <c r="K40" s="145">
        <f>Brondata!C48*Brondata!L48</f>
        <v>0.03493690913116505</v>
      </c>
      <c r="L40" s="146">
        <f>Brondata!C48*Brondata!M48</f>
        <v>0.022957386112880125</v>
      </c>
      <c r="M40" s="147">
        <f>Brondata!C48*Brondata!N48</f>
        <v>0.017608389788436624</v>
      </c>
      <c r="N40" s="148">
        <f>Brondata!C48*Brondata!O48</f>
        <v>0.018314160136800695</v>
      </c>
    </row>
    <row r="41" spans="1:14" ht="13.5" thickBot="1">
      <c r="A41" s="143"/>
      <c r="B41" s="154" t="s">
        <v>15</v>
      </c>
      <c r="C41" s="155">
        <f>Brondata!C49*Brondata!D49</f>
        <v>2.499382211123899</v>
      </c>
      <c r="D41" s="156">
        <f>Brondata!C49*Brondata!E49</f>
        <v>1.5621138819524367</v>
      </c>
      <c r="E41" s="157">
        <f>Brondata!C49*Brondata!F49</f>
        <v>1.1208167103008733</v>
      </c>
      <c r="F41" s="158">
        <f>Brondata!C49*Brondata!G49</f>
        <v>0.7835443834634037</v>
      </c>
      <c r="G41" s="155">
        <f>Brondata!C49*Brondata!H49</f>
        <v>0.08747837738933646</v>
      </c>
      <c r="H41" s="156">
        <f>Brondata!C49*Brondata!I49</f>
        <v>0.054673985868335294</v>
      </c>
      <c r="I41" s="157">
        <f>Brondata!C49*Brondata!J49</f>
        <v>0.039228584860530574</v>
      </c>
      <c r="J41" s="158">
        <f>Brondata!C49*Brondata!K49</f>
        <v>0.027424053421219133</v>
      </c>
      <c r="K41" s="155">
        <f>Brondata!C49*Brondata!L49</f>
        <v>0.08537882668360273</v>
      </c>
      <c r="L41" s="156">
        <f>Brondata!C49*Brondata!M49</f>
        <v>0.05842489989246165</v>
      </c>
      <c r="M41" s="157">
        <f>Brondata!C49*Brondata!N49</f>
        <v>0.04638965816246378</v>
      </c>
      <c r="N41" s="158">
        <f>Brondata!C49*Brondata!O49</f>
        <v>0.037530383000104216</v>
      </c>
    </row>
    <row r="42" spans="1:14" ht="12.75">
      <c r="A42" s="137" t="s">
        <v>4</v>
      </c>
      <c r="B42" s="144" t="s">
        <v>18</v>
      </c>
      <c r="C42" s="145">
        <f>Brondata!C50*Brondata!D50</f>
        <v>0</v>
      </c>
      <c r="D42" s="146">
        <f>Brondata!C50*Brondata!E50</f>
        <v>0</v>
      </c>
      <c r="E42" s="147">
        <f>Brondata!C50*Brondata!F50</f>
        <v>0</v>
      </c>
      <c r="F42" s="148">
        <f>Brondata!C50*Brondata!G50</f>
        <v>0</v>
      </c>
      <c r="G42" s="145">
        <f>Brondata!C50*Brondata!H50</f>
        <v>0</v>
      </c>
      <c r="H42" s="146">
        <f>Brondata!C50*Brondata!I50</f>
        <v>0</v>
      </c>
      <c r="I42" s="147">
        <f>Brondata!C50*Brondata!J50</f>
        <v>0</v>
      </c>
      <c r="J42" s="148">
        <f>Brondata!C50*Brondata!K50</f>
        <v>0</v>
      </c>
      <c r="K42" s="145">
        <f>Brondata!C50*Brondata!L50</f>
        <v>0</v>
      </c>
      <c r="L42" s="146">
        <f>Brondata!C50*Brondata!M50</f>
        <v>0</v>
      </c>
      <c r="M42" s="147">
        <f>Brondata!C50*Brondata!N50</f>
        <v>0</v>
      </c>
      <c r="N42" s="148">
        <f>Brondata!C50*Brondata!O50</f>
        <v>0</v>
      </c>
    </row>
    <row r="43" spans="1:14" ht="12.75">
      <c r="A43" s="143"/>
      <c r="B43" s="149" t="s">
        <v>19</v>
      </c>
      <c r="C43" s="150">
        <f>Brondata!C51*Brondata!D51</f>
        <v>0</v>
      </c>
      <c r="D43" s="151">
        <f>Brondata!C51*Brondata!E51</f>
        <v>0</v>
      </c>
      <c r="E43" s="152">
        <f>Brondata!C51*Brondata!F51</f>
        <v>0</v>
      </c>
      <c r="F43" s="153">
        <f>Brondata!C51*Brondata!G51</f>
        <v>0</v>
      </c>
      <c r="G43" s="150">
        <f>Brondata!C51*Brondata!H51</f>
        <v>0</v>
      </c>
      <c r="H43" s="151">
        <f>Brondata!C51*Brondata!I51</f>
        <v>0</v>
      </c>
      <c r="I43" s="152">
        <f>Brondata!C51*Brondata!J51</f>
        <v>0</v>
      </c>
      <c r="J43" s="153">
        <f>Brondata!C51*Brondata!K51</f>
        <v>0</v>
      </c>
      <c r="K43" s="150">
        <f>Brondata!C51*Brondata!L51</f>
        <v>0</v>
      </c>
      <c r="L43" s="151">
        <f>Brondata!C51*Brondata!M51</f>
        <v>0</v>
      </c>
      <c r="M43" s="152">
        <f>Brondata!C51*Brondata!N51</f>
        <v>0</v>
      </c>
      <c r="N43" s="153">
        <f>Brondata!C51*Brondata!O51</f>
        <v>0</v>
      </c>
    </row>
    <row r="44" spans="1:14" ht="13.5" thickBot="1">
      <c r="A44" s="143"/>
      <c r="B44" s="154" t="s">
        <v>20</v>
      </c>
      <c r="C44" s="155">
        <f>Brondata!C52*Brondata!D52</f>
        <v>0</v>
      </c>
      <c r="D44" s="156">
        <f>Brondata!C52*Brondata!E52</f>
        <v>0</v>
      </c>
      <c r="E44" s="157">
        <f>Brondata!C52*Brondata!F52</f>
        <v>0</v>
      </c>
      <c r="F44" s="158">
        <f>Brondata!C52*Brondata!G52</f>
        <v>0</v>
      </c>
      <c r="G44" s="155">
        <f>Brondata!C52*Brondata!H52</f>
        <v>0</v>
      </c>
      <c r="H44" s="156">
        <f>Brondata!C52*Brondata!I52</f>
        <v>0</v>
      </c>
      <c r="I44" s="157">
        <f>Brondata!C52*Brondata!J52</f>
        <v>0</v>
      </c>
      <c r="J44" s="158">
        <f>Brondata!C52*Brondata!K52</f>
        <v>0</v>
      </c>
      <c r="K44" s="155">
        <f>Brondata!C52*Brondata!L52</f>
        <v>0</v>
      </c>
      <c r="L44" s="156">
        <f>Brondata!C52*Brondata!M52</f>
        <v>0</v>
      </c>
      <c r="M44" s="157">
        <f>Brondata!C52*Brondata!N52</f>
        <v>0</v>
      </c>
      <c r="N44" s="158">
        <f>Brondata!C52*Brondata!O52</f>
        <v>0</v>
      </c>
    </row>
    <row r="45" spans="1:14" ht="13.5" thickBot="1">
      <c r="A45" s="160" t="s">
        <v>3</v>
      </c>
      <c r="B45" s="160" t="s">
        <v>17</v>
      </c>
      <c r="C45" s="138">
        <f>Brondata!C53*Brondata!D53</f>
        <v>0.3498851751275804</v>
      </c>
      <c r="D45" s="139">
        <f>Brondata!C53*Brondata!E53</f>
        <v>0.21867823445473772</v>
      </c>
      <c r="E45" s="140">
        <f>Brondata!C53*Brondata!F53</f>
        <v>0.15526154646286378</v>
      </c>
      <c r="F45" s="141">
        <f>Brondata!C53*Brondata!G53</f>
        <v>0.1095826341922405</v>
      </c>
      <c r="G45" s="138">
        <f>Brondata!C53*Brondata!H53</f>
        <v>0.012468068601428253</v>
      </c>
      <c r="H45" s="139">
        <f>Brondata!C53*Brondata!I53</f>
        <v>0.007792542875892658</v>
      </c>
      <c r="I45" s="140">
        <f>Brondata!C53*Brondata!J53</f>
        <v>0.005532705441883787</v>
      </c>
      <c r="J45" s="141">
        <f>Brondata!C53*Brondata!K53</f>
        <v>0.003896271437946329</v>
      </c>
      <c r="K45" s="138">
        <f>Brondata!C53*Brondata!L53</f>
        <v>0.03932092783478948</v>
      </c>
      <c r="L45" s="139">
        <f>Brondata!C53*Brondata!M53</f>
        <v>0.0298968212942568</v>
      </c>
      <c r="M45" s="140">
        <f>Brondata!C53*Brondata!N53</f>
        <v>0.025688848141274763</v>
      </c>
      <c r="N45" s="141">
        <f>Brondata!C53*Brondata!O53</f>
        <v>0.02259131234810743</v>
      </c>
    </row>
    <row r="46" spans="1:14" ht="18" customHeight="1" thickBot="1">
      <c r="A46" s="161"/>
      <c r="B46" s="162" t="s">
        <v>21</v>
      </c>
      <c r="C46" s="163">
        <f aca="true" t="shared" si="1" ref="C46:N46">SUM(C28:C45)</f>
        <v>9.221486667889568</v>
      </c>
      <c r="D46" s="164">
        <f t="shared" si="1"/>
        <v>5.76342916743098</v>
      </c>
      <c r="E46" s="165">
        <f t="shared" si="1"/>
        <v>4.1282406960365385</v>
      </c>
      <c r="F46" s="166">
        <f t="shared" si="1"/>
        <v>3.6010606804972465</v>
      </c>
      <c r="G46" s="163">
        <f t="shared" si="1"/>
        <v>0.8885517423541149</v>
      </c>
      <c r="H46" s="164">
        <f t="shared" si="1"/>
        <v>0.5553448389713218</v>
      </c>
      <c r="I46" s="165">
        <f t="shared" si="1"/>
        <v>0.39796583480288583</v>
      </c>
      <c r="J46" s="166">
        <f t="shared" si="1"/>
        <v>0.3733087236454009</v>
      </c>
      <c r="K46" s="163">
        <f t="shared" si="1"/>
        <v>0.3680158643413423</v>
      </c>
      <c r="L46" s="164">
        <f t="shared" si="1"/>
        <v>0.23364347086787418</v>
      </c>
      <c r="M46" s="165">
        <f t="shared" si="1"/>
        <v>0.17364462581351164</v>
      </c>
      <c r="N46" s="166">
        <f t="shared" si="1"/>
        <v>0.1646613119082744</v>
      </c>
    </row>
    <row r="48" ht="13.5" thickBot="1"/>
    <row r="49" spans="1:14" ht="15" thickBot="1">
      <c r="A49" s="128">
        <v>2020</v>
      </c>
      <c r="B49" s="129"/>
      <c r="C49" s="130" t="s">
        <v>80</v>
      </c>
      <c r="D49" s="130"/>
      <c r="E49" s="130"/>
      <c r="F49" s="130"/>
      <c r="G49" s="130" t="s">
        <v>81</v>
      </c>
      <c r="H49" s="130"/>
      <c r="I49" s="130"/>
      <c r="J49" s="130"/>
      <c r="K49" s="131" t="s">
        <v>82</v>
      </c>
      <c r="L49" s="131"/>
      <c r="M49" s="131"/>
      <c r="N49" s="131"/>
    </row>
    <row r="50" spans="1:14" ht="13.5" thickBot="1">
      <c r="A50" s="132" t="s">
        <v>8</v>
      </c>
      <c r="B50" s="132" t="s">
        <v>9</v>
      </c>
      <c r="C50" s="133" t="s">
        <v>47</v>
      </c>
      <c r="D50" s="134" t="s">
        <v>48</v>
      </c>
      <c r="E50" s="135" t="s">
        <v>49</v>
      </c>
      <c r="F50" s="136" t="s">
        <v>50</v>
      </c>
      <c r="G50" s="133" t="s">
        <v>47</v>
      </c>
      <c r="H50" s="134" t="s">
        <v>48</v>
      </c>
      <c r="I50" s="135" t="s">
        <v>49</v>
      </c>
      <c r="J50" s="136" t="s">
        <v>50</v>
      </c>
      <c r="K50" s="133" t="s">
        <v>47</v>
      </c>
      <c r="L50" s="134" t="s">
        <v>48</v>
      </c>
      <c r="M50" s="135" t="s">
        <v>49</v>
      </c>
      <c r="N50" s="136" t="s">
        <v>50</v>
      </c>
    </row>
    <row r="51" spans="1:14" ht="13.5" thickBot="1">
      <c r="A51" s="137" t="s">
        <v>5</v>
      </c>
      <c r="B51" s="137" t="s">
        <v>10</v>
      </c>
      <c r="C51" s="138">
        <f>Brondata!C63*Brondata!D63</f>
        <v>0.7904160156996056</v>
      </c>
      <c r="D51" s="139">
        <f>Brondata!C63*Brondata!E63</f>
        <v>0.4940100098122535</v>
      </c>
      <c r="E51" s="140">
        <f>Brondata!C63*Brondata!F63</f>
        <v>0.3507463747746001</v>
      </c>
      <c r="F51" s="141">
        <f>Brondata!C63*Brondata!G63</f>
        <v>0.36206899340767656</v>
      </c>
      <c r="G51" s="138">
        <f>Brondata!C63*Brondata!H63</f>
        <v>0.0534230786244752</v>
      </c>
      <c r="H51" s="139">
        <f>Brondata!C63*Brondata!I63</f>
        <v>0.033389424140297</v>
      </c>
      <c r="I51" s="140">
        <f>Brondata!C63*Brondata!J63</f>
        <v>0.02370647649576887</v>
      </c>
      <c r="J51" s="141">
        <f>Brondata!C63*Brondata!K63</f>
        <v>0.02445287312242162</v>
      </c>
      <c r="K51" s="138">
        <f>Brondata!C63*Brondata!L63</f>
        <v>0.06418366660165736</v>
      </c>
      <c r="L51" s="139">
        <f>Brondata!C63*Brondata!M63</f>
        <v>0.03575791914510014</v>
      </c>
      <c r="M51" s="140">
        <f>Brondata!C63*Brondata!N63</f>
        <v>0.0230654862438198</v>
      </c>
      <c r="N51" s="141">
        <f>Brondata!C63*Brondata!O63</f>
        <v>0.020702292309820042</v>
      </c>
    </row>
    <row r="52" spans="1:14" ht="13.5" thickBot="1">
      <c r="A52" s="142" t="s">
        <v>6</v>
      </c>
      <c r="B52" s="142" t="s">
        <v>10</v>
      </c>
      <c r="C52" s="138">
        <f>Brondata!C64*Brondata!D64</f>
        <v>0.18787623852083432</v>
      </c>
      <c r="D52" s="139">
        <f>Brondata!C64*Brondata!E64</f>
        <v>0.11742264907552147</v>
      </c>
      <c r="E52" s="140">
        <f>Brondata!C64*Brondata!F64</f>
        <v>0.08425075071168665</v>
      </c>
      <c r="F52" s="141">
        <f>Brondata!C64*Brondata!G64</f>
        <v>0.07828176605034763</v>
      </c>
      <c r="G52" s="138">
        <f>Brondata!C64*Brondata!H64</f>
        <v>0.013106023317965438</v>
      </c>
      <c r="H52" s="139">
        <f>Brondata!C64*Brondata!I64</f>
        <v>0.008191264573728398</v>
      </c>
      <c r="I52" s="140">
        <f>Brondata!C64*Brondata!J64</f>
        <v>0.005815797847347163</v>
      </c>
      <c r="J52" s="141">
        <f>Brondata!C64*Brondata!K64</f>
        <v>0.0054898900866477566</v>
      </c>
      <c r="K52" s="138">
        <f>Brondata!C64*Brondata!L64</f>
        <v>0.008619746137935633</v>
      </c>
      <c r="L52" s="139">
        <f>Brondata!C64*Brondata!M64</f>
        <v>0.004947619657755689</v>
      </c>
      <c r="M52" s="140">
        <f>Brondata!C64*Brondata!N64</f>
        <v>0.003307972485210225</v>
      </c>
      <c r="N52" s="141">
        <f>Brondata!C64*Brondata!O64</f>
        <v>0.0032047974080262414</v>
      </c>
    </row>
    <row r="53" spans="1:14" ht="12.75">
      <c r="A53" s="143" t="s">
        <v>7</v>
      </c>
      <c r="B53" s="144" t="s">
        <v>10</v>
      </c>
      <c r="C53" s="145">
        <f>Brondata!C65*Brondata!D65</f>
        <v>0.38670806046547784</v>
      </c>
      <c r="D53" s="146">
        <f>Brondata!C65*Brondata!E65</f>
        <v>0.24169253779092364</v>
      </c>
      <c r="E53" s="147">
        <f>Brondata!C65*Brondata!F65</f>
        <v>0.17341439586498775</v>
      </c>
      <c r="F53" s="148">
        <f>Brondata!C65*Brondata!G65</f>
        <v>0.15933681831282298</v>
      </c>
      <c r="G53" s="145">
        <f>Brondata!C65*Brondata!H65</f>
        <v>0.026184375999178396</v>
      </c>
      <c r="H53" s="146">
        <f>Brondata!C65*Brondata!I65</f>
        <v>0.016365234999486493</v>
      </c>
      <c r="I53" s="147">
        <f>Brondata!C65*Brondata!J65</f>
        <v>0.011742056112131562</v>
      </c>
      <c r="J53" s="148">
        <f>Brondata!C65*Brondata!K65</f>
        <v>0.010788849749327074</v>
      </c>
      <c r="K53" s="145">
        <f>Brondata!C65*Brondata!L65</f>
        <v>0.013282035212231867</v>
      </c>
      <c r="L53" s="146">
        <f>Brondata!C65*Brondata!M65</f>
        <v>0.007850573692484047</v>
      </c>
      <c r="M53" s="147">
        <f>Brondata!C65*Brondata!N65</f>
        <v>0.005425362967387347</v>
      </c>
      <c r="N53" s="148">
        <f>Brondata!C65*Brondata!O65</f>
        <v>0.0066663887681204246</v>
      </c>
    </row>
    <row r="54" spans="1:14" ht="12.75">
      <c r="A54" s="143"/>
      <c r="B54" s="149" t="s">
        <v>11</v>
      </c>
      <c r="C54" s="150">
        <f>Brondata!C66*Brondata!D66</f>
        <v>0.007892001233989327</v>
      </c>
      <c r="D54" s="151">
        <f>Brondata!C66*Brondata!E66</f>
        <v>0.004932500771243329</v>
      </c>
      <c r="E54" s="152">
        <f>Brondata!C66*Brondata!F66</f>
        <v>0.003539069303367089</v>
      </c>
      <c r="F54" s="153">
        <f>Brondata!C66*Brondata!G66</f>
        <v>0.003251771802302503</v>
      </c>
      <c r="G54" s="150">
        <f>Brondata!C66*Brondata!H66</f>
        <v>0.0015784002467978655</v>
      </c>
      <c r="H54" s="151">
        <f>Brondata!C66*Brondata!I66</f>
        <v>0.0009865001542486659</v>
      </c>
      <c r="I54" s="152">
        <f>Brondata!C66*Brondata!J66</f>
        <v>0.0007078138606734178</v>
      </c>
      <c r="J54" s="153">
        <f>Brondata!C66*Brondata!K66</f>
        <v>0.0006503543604605007</v>
      </c>
      <c r="K54" s="150">
        <f>Brondata!C66*Brondata!L66</f>
        <v>0.00017366877483768257</v>
      </c>
      <c r="L54" s="151">
        <f>Brondata!C66*Brondata!M66</f>
        <v>0.00010785387121828949</v>
      </c>
      <c r="M54" s="152">
        <f>Brondata!C66*Brondata!N66</f>
        <v>7.846675146265353E-05</v>
      </c>
      <c r="N54" s="153">
        <f>Brondata!C66*Brondata!O66</f>
        <v>9.17425117031382E-05</v>
      </c>
    </row>
    <row r="55" spans="1:14" ht="13.5" thickBot="1">
      <c r="A55" s="143"/>
      <c r="B55" s="154" t="s">
        <v>12</v>
      </c>
      <c r="C55" s="155">
        <f>Brondata!C67*Brondata!D67</f>
        <v>0</v>
      </c>
      <c r="D55" s="156">
        <f>Brondata!C67*Brondata!E67</f>
        <v>0</v>
      </c>
      <c r="E55" s="157">
        <f>Brondata!C67*Brondata!F67</f>
        <v>0</v>
      </c>
      <c r="F55" s="158">
        <f>Brondata!C67*Brondata!G67</f>
        <v>0</v>
      </c>
      <c r="G55" s="155">
        <f>Brondata!C67*Brondata!H67</f>
        <v>0</v>
      </c>
      <c r="H55" s="156">
        <f>Brondata!C67*Brondata!I67</f>
        <v>0</v>
      </c>
      <c r="I55" s="157">
        <f>Brondata!C67*Brondata!J67</f>
        <v>0</v>
      </c>
      <c r="J55" s="158">
        <f>Brondata!C67*Brondata!K67</f>
        <v>0</v>
      </c>
      <c r="K55" s="155">
        <f>Brondata!C67*Brondata!L67</f>
        <v>0</v>
      </c>
      <c r="L55" s="156">
        <f>Brondata!C67*Brondata!M67</f>
        <v>0</v>
      </c>
      <c r="M55" s="157">
        <f>Brondata!C67*Brondata!N67</f>
        <v>0</v>
      </c>
      <c r="N55" s="158">
        <f>Brondata!C67*Brondata!O67</f>
        <v>0</v>
      </c>
    </row>
    <row r="56" spans="1:14" ht="12.75">
      <c r="A56" s="137" t="s">
        <v>0</v>
      </c>
      <c r="B56" s="144" t="s">
        <v>10</v>
      </c>
      <c r="C56" s="145">
        <f>Brondata!C68*Brondata!D68</f>
        <v>0.5357069284499658</v>
      </c>
      <c r="D56" s="146">
        <f>Brondata!C68*Brondata!E68</f>
        <v>0.3348168302812286</v>
      </c>
      <c r="E56" s="147">
        <f>Brondata!C68*Brondata!F68</f>
        <v>0.24023107572678154</v>
      </c>
      <c r="F56" s="148">
        <f>Brondata!C68*Brondata!G68</f>
        <v>0.19670975557425274</v>
      </c>
      <c r="G56" s="145">
        <f>Brondata!C68*Brondata!H68</f>
        <v>0.03627323315426752</v>
      </c>
      <c r="H56" s="146">
        <f>Brondata!C68*Brondata!I68</f>
        <v>0.0226707707214172</v>
      </c>
      <c r="I56" s="147">
        <f>Brondata!C68*Brondata!J68</f>
        <v>0.016266277992616842</v>
      </c>
      <c r="J56" s="148">
        <f>Brondata!C68*Brondata!K68</f>
        <v>0.013319407401187403</v>
      </c>
      <c r="K56" s="145">
        <f>Brondata!C68*Brondata!L68</f>
        <v>0.016290829837282424</v>
      </c>
      <c r="L56" s="146">
        <f>Brondata!C68*Brondata!M68</f>
        <v>0.009876077250025418</v>
      </c>
      <c r="M56" s="147">
        <f>Brondata!C68*Brondata!N68</f>
        <v>0.0070118156296688</v>
      </c>
      <c r="N56" s="148">
        <f>Brondata!C68*Brondata!O68</f>
        <v>0.007700531314424688</v>
      </c>
    </row>
    <row r="57" spans="1:14" ht="12.75">
      <c r="A57" s="143"/>
      <c r="B57" s="149" t="s">
        <v>11</v>
      </c>
      <c r="C57" s="150">
        <f>Brondata!C69*Brondata!D69</f>
        <v>0.21880987218378856</v>
      </c>
      <c r="D57" s="151">
        <f>Brondata!C69*Brondata!E69</f>
        <v>0.13675617011486782</v>
      </c>
      <c r="E57" s="152">
        <f>Brondata!C69*Brondata!F69</f>
        <v>0.09812255205741767</v>
      </c>
      <c r="F57" s="153">
        <f>Brondata!C69*Brondata!G69</f>
        <v>0.0803462381923003</v>
      </c>
      <c r="G57" s="150">
        <f>Brondata!C69*Brondata!H69</f>
        <v>0.043761974436757715</v>
      </c>
      <c r="H57" s="151">
        <f>Brondata!C69*Brondata!I69</f>
        <v>0.02735123402297357</v>
      </c>
      <c r="I57" s="152">
        <f>Brondata!C69*Brondata!J69</f>
        <v>0.01962451041148354</v>
      </c>
      <c r="J57" s="153">
        <f>Brondata!C69*Brondata!K69</f>
        <v>0.01606924763846006</v>
      </c>
      <c r="K57" s="150">
        <f>Brondata!C69*Brondata!L69</f>
        <v>0.0042928550891454635</v>
      </c>
      <c r="L57" s="151">
        <f>Brondata!C69*Brondata!M69</f>
        <v>0.0027644574656558274</v>
      </c>
      <c r="M57" s="152">
        <f>Brondata!C69*Brondata!N69</f>
        <v>0.0020820101547023157</v>
      </c>
      <c r="N57" s="153">
        <f>Brondata!C69*Brondata!O69</f>
        <v>0.0022566841688154166</v>
      </c>
    </row>
    <row r="58" spans="1:14" ht="12.75">
      <c r="A58" s="143"/>
      <c r="B58" s="149" t="s">
        <v>12</v>
      </c>
      <c r="C58" s="150">
        <f>Brondata!C70*Brondata!D70</f>
        <v>0</v>
      </c>
      <c r="D58" s="151">
        <f>Brondata!C70*Brondata!E70</f>
        <v>0</v>
      </c>
      <c r="E58" s="152">
        <f>Brondata!C70*Brondata!F70</f>
        <v>0</v>
      </c>
      <c r="F58" s="153">
        <f>Brondata!C70*Brondata!G70</f>
        <v>0</v>
      </c>
      <c r="G58" s="150">
        <f>Brondata!C70*Brondata!H70</f>
        <v>0</v>
      </c>
      <c r="H58" s="151">
        <f>Brondata!C70*Brondata!I70</f>
        <v>0</v>
      </c>
      <c r="I58" s="152">
        <f>Brondata!C70*Brondata!J70</f>
        <v>0</v>
      </c>
      <c r="J58" s="153">
        <f>Brondata!C70*Brondata!K70</f>
        <v>0</v>
      </c>
      <c r="K58" s="150">
        <f>Brondata!C70*Brondata!L70</f>
        <v>0</v>
      </c>
      <c r="L58" s="151">
        <f>Brondata!C70*Brondata!M70</f>
        <v>0</v>
      </c>
      <c r="M58" s="152">
        <f>Brondata!C70*Brondata!N70</f>
        <v>0</v>
      </c>
      <c r="N58" s="153">
        <f>Brondata!C70*Brondata!O70</f>
        <v>0</v>
      </c>
    </row>
    <row r="59" spans="1:14" ht="13.5" thickBot="1">
      <c r="A59" s="159"/>
      <c r="B59" s="154" t="s">
        <v>13</v>
      </c>
      <c r="C59" s="155">
        <f>Brondata!C71*Brondata!D71</f>
        <v>0</v>
      </c>
      <c r="D59" s="156">
        <f>Brondata!C71*Brondata!E71</f>
        <v>0</v>
      </c>
      <c r="E59" s="157">
        <f>Brondata!C71*Brondata!F71</f>
        <v>0</v>
      </c>
      <c r="F59" s="158">
        <f>Brondata!C71*Brondata!G71</f>
        <v>0</v>
      </c>
      <c r="G59" s="155">
        <f>Brondata!C71*Brondata!H71</f>
        <v>0</v>
      </c>
      <c r="H59" s="156">
        <f>Brondata!C71*Brondata!I71</f>
        <v>0</v>
      </c>
      <c r="I59" s="157">
        <f>Brondata!C71*Brondata!J71</f>
        <v>0</v>
      </c>
      <c r="J59" s="158">
        <f>Brondata!C71*Brondata!K71</f>
        <v>0</v>
      </c>
      <c r="K59" s="155">
        <f>Brondata!C71*Brondata!L71</f>
        <v>0</v>
      </c>
      <c r="L59" s="156">
        <f>Brondata!C71*Brondata!M71</f>
        <v>0</v>
      </c>
      <c r="M59" s="157">
        <f>Brondata!C71*Brondata!N71</f>
        <v>0</v>
      </c>
      <c r="N59" s="158">
        <f>Brondata!C71*Brondata!O71</f>
        <v>0</v>
      </c>
    </row>
    <row r="60" spans="1:14" ht="12.75">
      <c r="A60" s="137" t="s">
        <v>1</v>
      </c>
      <c r="B60" s="144" t="s">
        <v>14</v>
      </c>
      <c r="C60" s="145">
        <f>Brondata!C72*Brondata!D72</f>
        <v>0.45876859667704495</v>
      </c>
      <c r="D60" s="146">
        <f>Brondata!C72*Brondata!E72</f>
        <v>0.28673037292315307</v>
      </c>
      <c r="E60" s="147">
        <f>Brondata!C72*Brondata!F72</f>
        <v>0.20572904257236235</v>
      </c>
      <c r="F60" s="148">
        <f>Brondata!C72*Brondata!G72</f>
        <v>0.19595643576657698</v>
      </c>
      <c r="G60" s="145">
        <f>Brondata!C72*Brondata!H72</f>
        <v>0.091753719335409</v>
      </c>
      <c r="H60" s="146">
        <f>Brondata!C72*Brondata!I72</f>
        <v>0.05734607458463062</v>
      </c>
      <c r="I60" s="147">
        <f>Brondata!C72*Brondata!J72</f>
        <v>0.04114580851447247</v>
      </c>
      <c r="J60" s="148">
        <f>Brondata!C72*Brondata!K72</f>
        <v>0.0391912871533154</v>
      </c>
      <c r="K60" s="145">
        <f>Brondata!C72*Brondata!L72</f>
        <v>0.008673118298397418</v>
      </c>
      <c r="L60" s="146">
        <f>Brondata!C72*Brondata!M72</f>
        <v>0.005699191214410544</v>
      </c>
      <c r="M60" s="147">
        <f>Brondata!C72*Brondata!N72</f>
        <v>0.004371298190862917</v>
      </c>
      <c r="N60" s="148">
        <f>Brondata!C72*Brondata!O72</f>
        <v>0.004546506298136561</v>
      </c>
    </row>
    <row r="61" spans="1:14" ht="12.75">
      <c r="A61" s="143"/>
      <c r="B61" s="149" t="s">
        <v>15</v>
      </c>
      <c r="C61" s="150">
        <f>Brondata!C73*Brondata!D73</f>
        <v>0.018746296796245305</v>
      </c>
      <c r="D61" s="151">
        <f>Brondata!C73*Brondata!E73</f>
        <v>0.011716435497653315</v>
      </c>
      <c r="E61" s="152">
        <f>Brondata!C73*Brondata!F73</f>
        <v>0.008406542469566255</v>
      </c>
      <c r="F61" s="153">
        <f>Brondata!C73*Brondata!G73</f>
        <v>0.005080913775681374</v>
      </c>
      <c r="G61" s="150">
        <f>Brondata!C73*Brondata!H73</f>
        <v>0.0006561203878685858</v>
      </c>
      <c r="H61" s="151">
        <f>Brondata!C73*Brondata!I73</f>
        <v>0.0004100752424178661</v>
      </c>
      <c r="I61" s="152">
        <f>Brondata!C73*Brondata!J73</f>
        <v>0.0002942289864348189</v>
      </c>
      <c r="J61" s="153">
        <f>Brondata!C73*Brondata!K73</f>
        <v>0.00017783198214884807</v>
      </c>
      <c r="K61" s="150">
        <f>Brondata!C73*Brondata!L73</f>
        <v>0.00037184857053659045</v>
      </c>
      <c r="L61" s="151">
        <f>Brondata!C73*Brondata!M73</f>
        <v>0.00025445671195816106</v>
      </c>
      <c r="M61" s="152">
        <f>Brondata!C73*Brondata!N73</f>
        <v>0.00020203988208128106</v>
      </c>
      <c r="N61" s="153">
        <f>Brondata!C73*Brondata!O73</f>
        <v>0.00016345527119968875</v>
      </c>
    </row>
    <row r="62" spans="1:14" ht="13.5" thickBot="1">
      <c r="A62" s="159"/>
      <c r="B62" s="154" t="s">
        <v>20</v>
      </c>
      <c r="C62" s="155">
        <f>Brondata!C74*Brondata!D74</f>
        <v>0</v>
      </c>
      <c r="D62" s="156">
        <f>Brondata!C74*Brondata!E74</f>
        <v>0</v>
      </c>
      <c r="E62" s="157">
        <f>Brondata!C74*Brondata!F74</f>
        <v>0</v>
      </c>
      <c r="F62" s="158">
        <f>Brondata!C74*Brondata!G74</f>
        <v>0</v>
      </c>
      <c r="G62" s="155">
        <f>Brondata!C74*Brondata!H74</f>
        <v>0</v>
      </c>
      <c r="H62" s="156">
        <f>Brondata!C74*Brondata!I74</f>
        <v>0</v>
      </c>
      <c r="I62" s="157">
        <f>Brondata!C74*Brondata!J74</f>
        <v>0</v>
      </c>
      <c r="J62" s="158">
        <f>Brondata!C74*Brondata!K74</f>
        <v>0</v>
      </c>
      <c r="K62" s="155">
        <f>Brondata!C74*Brondata!L74</f>
        <v>0</v>
      </c>
      <c r="L62" s="156">
        <f>Brondata!C74*Brondata!M74</f>
        <v>0</v>
      </c>
      <c r="M62" s="157">
        <f>Brondata!C74*Brondata!N74</f>
        <v>0</v>
      </c>
      <c r="N62" s="158">
        <f>Brondata!C74*Brondata!O74</f>
        <v>0</v>
      </c>
    </row>
    <row r="63" spans="1:14" ht="12.75">
      <c r="A63" s="137" t="s">
        <v>2</v>
      </c>
      <c r="B63" s="144" t="s">
        <v>14</v>
      </c>
      <c r="C63" s="145">
        <f>Brondata!C75*Brondata!D75</f>
        <v>0.4009276285296086</v>
      </c>
      <c r="D63" s="146">
        <f>Brondata!C75*Brondata!E75</f>
        <v>0.2505797678310054</v>
      </c>
      <c r="E63" s="147">
        <f>Brondata!C75*Brondata!F75</f>
        <v>0.17979098341874636</v>
      </c>
      <c r="F63" s="148">
        <f>Brondata!C75*Brondata!G75</f>
        <v>0.19807808360708642</v>
      </c>
      <c r="G63" s="145">
        <f>Brondata!C75*Brondata!H75</f>
        <v>0.08018552570592173</v>
      </c>
      <c r="H63" s="146">
        <f>Brondata!C75*Brondata!I75</f>
        <v>0.05011595356620108</v>
      </c>
      <c r="I63" s="147">
        <f>Brondata!C75*Brondata!J75</f>
        <v>0.03595819668374928</v>
      </c>
      <c r="J63" s="148">
        <f>Brondata!C75*Brondata!K75</f>
        <v>0.039615616721417286</v>
      </c>
      <c r="K63" s="145">
        <f>Brondata!C75*Brondata!L75</f>
        <v>0.013053123681005436</v>
      </c>
      <c r="L63" s="146">
        <f>Brondata!C75*Brondata!M75</f>
        <v>0.008577335768283742</v>
      </c>
      <c r="M63" s="147">
        <f>Brondata!C75*Brondata!N75</f>
        <v>0.00657884442120801</v>
      </c>
      <c r="N63" s="148">
        <f>Brondata!C75*Brondata!O75</f>
        <v>0.0068425342517249455</v>
      </c>
    </row>
    <row r="64" spans="1:14" ht="13.5" thickBot="1">
      <c r="A64" s="143"/>
      <c r="B64" s="154" t="s">
        <v>15</v>
      </c>
      <c r="C64" s="155">
        <f>Brondata!C76*Brondata!D76</f>
        <v>0.933818873484792</v>
      </c>
      <c r="D64" s="156">
        <f>Brondata!C76*Brondata!E76</f>
        <v>0.583636795927995</v>
      </c>
      <c r="E64" s="157">
        <f>Brondata!C76*Brondata!F76</f>
        <v>0.41875940107833637</v>
      </c>
      <c r="F64" s="158">
        <f>Brondata!C76*Brondata!G76</f>
        <v>0.2927477559192968</v>
      </c>
      <c r="G64" s="155">
        <f>Brondata!C76*Brondata!H76</f>
        <v>0.03268366057196772</v>
      </c>
      <c r="H64" s="156">
        <f>Brondata!C76*Brondata!I76</f>
        <v>0.020427287857479826</v>
      </c>
      <c r="I64" s="157">
        <f>Brondata!C76*Brondata!J76</f>
        <v>0.014656579037741776</v>
      </c>
      <c r="J64" s="158">
        <f>Brondata!C76*Brondata!K76</f>
        <v>0.01024617145717539</v>
      </c>
      <c r="K64" s="155">
        <f>Brondata!C76*Brondata!L76</f>
        <v>0.031899226696217746</v>
      </c>
      <c r="L64" s="156">
        <f>Brondata!C76*Brondata!M76</f>
        <v>0.021828703892593934</v>
      </c>
      <c r="M64" s="157">
        <f>Brondata!C76*Brondata!N76</f>
        <v>0.017332098361673536</v>
      </c>
      <c r="N64" s="158">
        <f>Brondata!C76*Brondata!O76</f>
        <v>0.01402209706807935</v>
      </c>
    </row>
    <row r="65" spans="1:14" ht="12.75">
      <c r="A65" s="137" t="s">
        <v>4</v>
      </c>
      <c r="B65" s="144" t="s">
        <v>18</v>
      </c>
      <c r="C65" s="145">
        <f>Brondata!C77*Brondata!D77</f>
        <v>0</v>
      </c>
      <c r="D65" s="146">
        <f>Brondata!C77*Brondata!E77</f>
        <v>0</v>
      </c>
      <c r="E65" s="147">
        <f>Brondata!C77*Brondata!F77</f>
        <v>0</v>
      </c>
      <c r="F65" s="148">
        <f>Brondata!C77*Brondata!G77</f>
        <v>0</v>
      </c>
      <c r="G65" s="145">
        <f>Brondata!C77*Brondata!H77</f>
        <v>0</v>
      </c>
      <c r="H65" s="146">
        <f>Brondata!C77*Brondata!I77</f>
        <v>0</v>
      </c>
      <c r="I65" s="147">
        <f>Brondata!C77*Brondata!J77</f>
        <v>0</v>
      </c>
      <c r="J65" s="148">
        <f>Brondata!C77*Brondata!K77</f>
        <v>0</v>
      </c>
      <c r="K65" s="145">
        <f>Brondata!C77*Brondata!L77</f>
        <v>0</v>
      </c>
      <c r="L65" s="146">
        <f>Brondata!C77*Brondata!M77</f>
        <v>0</v>
      </c>
      <c r="M65" s="147">
        <f>Brondata!C77*Brondata!N77</f>
        <v>0</v>
      </c>
      <c r="N65" s="148">
        <f>Brondata!C77*Brondata!O77</f>
        <v>0</v>
      </c>
    </row>
    <row r="66" spans="1:14" ht="12.75">
      <c r="A66" s="143"/>
      <c r="B66" s="149" t="s">
        <v>19</v>
      </c>
      <c r="C66" s="150">
        <f>Brondata!C78*Brondata!D78</f>
        <v>0</v>
      </c>
      <c r="D66" s="151">
        <f>Brondata!C78*Brondata!E78</f>
        <v>0</v>
      </c>
      <c r="E66" s="152">
        <f>Brondata!C78*Brondata!F78</f>
        <v>0</v>
      </c>
      <c r="F66" s="153">
        <f>Brondata!C78*Brondata!G78</f>
        <v>0</v>
      </c>
      <c r="G66" s="150">
        <f>Brondata!C78*Brondata!H78</f>
        <v>0</v>
      </c>
      <c r="H66" s="151">
        <f>Brondata!C78*Brondata!I78</f>
        <v>0</v>
      </c>
      <c r="I66" s="152">
        <f>Brondata!C78*Brondata!J78</f>
        <v>0</v>
      </c>
      <c r="J66" s="153">
        <f>Brondata!C78*Brondata!K78</f>
        <v>0</v>
      </c>
      <c r="K66" s="150">
        <f>Brondata!C78*Brondata!L78</f>
        <v>0</v>
      </c>
      <c r="L66" s="151">
        <f>Brondata!C78*Brondata!M78</f>
        <v>0</v>
      </c>
      <c r="M66" s="152">
        <f>Brondata!C78*Brondata!N78</f>
        <v>0</v>
      </c>
      <c r="N66" s="153">
        <f>Brondata!C78*Brondata!O78</f>
        <v>0</v>
      </c>
    </row>
    <row r="67" spans="1:14" ht="13.5" thickBot="1">
      <c r="A67" s="143"/>
      <c r="B67" s="154" t="s">
        <v>20</v>
      </c>
      <c r="C67" s="155">
        <f>Brondata!C79*Brondata!D79</f>
        <v>0</v>
      </c>
      <c r="D67" s="156">
        <f>Brondata!C79*Brondata!E79</f>
        <v>0</v>
      </c>
      <c r="E67" s="157">
        <f>Brondata!C79*Brondata!F79</f>
        <v>0</v>
      </c>
      <c r="F67" s="158">
        <f>Brondata!C79*Brondata!G79</f>
        <v>0</v>
      </c>
      <c r="G67" s="155">
        <f>Brondata!C79*Brondata!H79</f>
        <v>0</v>
      </c>
      <c r="H67" s="156">
        <f>Brondata!C79*Brondata!I79</f>
        <v>0</v>
      </c>
      <c r="I67" s="157">
        <f>Brondata!C79*Brondata!J79</f>
        <v>0</v>
      </c>
      <c r="J67" s="158">
        <f>Brondata!C79*Brondata!K79</f>
        <v>0</v>
      </c>
      <c r="K67" s="155">
        <f>Brondata!C79*Brondata!L79</f>
        <v>0</v>
      </c>
      <c r="L67" s="156">
        <f>Brondata!C79*Brondata!M79</f>
        <v>0</v>
      </c>
      <c r="M67" s="157">
        <f>Brondata!C79*Brondata!N79</f>
        <v>0</v>
      </c>
      <c r="N67" s="158">
        <f>Brondata!C79*Brondata!O79</f>
        <v>0</v>
      </c>
    </row>
    <row r="68" spans="1:14" ht="13.5" thickBot="1">
      <c r="A68" s="160" t="s">
        <v>3</v>
      </c>
      <c r="B68" s="160" t="s">
        <v>17</v>
      </c>
      <c r="C68" s="138">
        <f>Brondata!C80*Brondata!D80</f>
        <v>0.9791588218336972</v>
      </c>
      <c r="D68" s="139">
        <f>Brondata!C80*Brondata!E80</f>
        <v>0.6119742636460607</v>
      </c>
      <c r="E68" s="140">
        <f>Brondata!C80*Brondata!F80</f>
        <v>0.4345017271887031</v>
      </c>
      <c r="F68" s="141">
        <f>Brondata!C80*Brondata!G80</f>
        <v>0.30666861764000813</v>
      </c>
      <c r="G68" s="138">
        <f>Brondata!C80*Brondata!H80</f>
        <v>0.03489207382926315</v>
      </c>
      <c r="H68" s="139">
        <f>Brondata!C80*Brondata!I80</f>
        <v>0.021807546143289468</v>
      </c>
      <c r="I68" s="140">
        <f>Brondata!C80*Brondata!J80</f>
        <v>0.015483357761735523</v>
      </c>
      <c r="J68" s="141">
        <f>Brondata!C80*Brondata!K80</f>
        <v>0.010903773071644734</v>
      </c>
      <c r="K68" s="138">
        <f>Brondata!C80*Brondata!L80</f>
        <v>0.11004019635322168</v>
      </c>
      <c r="L68" s="139">
        <f>Brondata!C80*Brondata!M80</f>
        <v>0.08366669523618098</v>
      </c>
      <c r="M68" s="140">
        <f>Brondata!C80*Brondata!N80</f>
        <v>0.07189062031880467</v>
      </c>
      <c r="N68" s="141">
        <f>Brondata!C80*Brondata!O80</f>
        <v>0.0632221207268471</v>
      </c>
    </row>
    <row r="69" spans="1:14" ht="18" customHeight="1" thickBot="1">
      <c r="A69" s="161"/>
      <c r="B69" s="162" t="s">
        <v>21</v>
      </c>
      <c r="C69" s="163">
        <f aca="true" t="shared" si="2" ref="C69:N69">SUM(C51:C68)</f>
        <v>4.91882933387505</v>
      </c>
      <c r="D69" s="164">
        <f t="shared" si="2"/>
        <v>3.0742683336719057</v>
      </c>
      <c r="E69" s="165">
        <f t="shared" si="2"/>
        <v>2.1974919151665553</v>
      </c>
      <c r="F69" s="166">
        <f t="shared" si="2"/>
        <v>1.8785271500483525</v>
      </c>
      <c r="G69" s="163">
        <f t="shared" si="2"/>
        <v>0.4144981856098723</v>
      </c>
      <c r="H69" s="164">
        <f t="shared" si="2"/>
        <v>0.2590613660061702</v>
      </c>
      <c r="I69" s="165">
        <f t="shared" si="2"/>
        <v>0.18540110370415525</v>
      </c>
      <c r="J69" s="166">
        <f t="shared" si="2"/>
        <v>0.17090530274420604</v>
      </c>
      <c r="K69" s="163">
        <f t="shared" si="2"/>
        <v>0.2708803152524693</v>
      </c>
      <c r="L69" s="164">
        <f t="shared" si="2"/>
        <v>0.18133088390566676</v>
      </c>
      <c r="M69" s="165">
        <f t="shared" si="2"/>
        <v>0.14134601540688155</v>
      </c>
      <c r="N69" s="166">
        <f t="shared" si="2"/>
        <v>0.12941915009689758</v>
      </c>
    </row>
    <row r="72" ht="13.5" thickBot="1"/>
    <row r="73" spans="1:14" ht="15" thickBot="1">
      <c r="A73" s="128" t="s">
        <v>35</v>
      </c>
      <c r="B73" s="129"/>
      <c r="C73" s="167" t="s">
        <v>80</v>
      </c>
      <c r="D73" s="168"/>
      <c r="E73" s="168"/>
      <c r="F73" s="169"/>
      <c r="G73" s="167" t="s">
        <v>81</v>
      </c>
      <c r="H73" s="168"/>
      <c r="I73" s="168"/>
      <c r="J73" s="169"/>
      <c r="K73" s="170" t="s">
        <v>82</v>
      </c>
      <c r="L73" s="171"/>
      <c r="M73" s="171"/>
      <c r="N73" s="172"/>
    </row>
    <row r="74" spans="1:14" ht="13.5" thickBot="1">
      <c r="A74" s="132" t="s">
        <v>8</v>
      </c>
      <c r="B74" s="132" t="s">
        <v>9</v>
      </c>
      <c r="C74" s="133" t="s">
        <v>47</v>
      </c>
      <c r="D74" s="134" t="s">
        <v>48</v>
      </c>
      <c r="E74" s="135" t="s">
        <v>49</v>
      </c>
      <c r="F74" s="136" t="s">
        <v>50</v>
      </c>
      <c r="G74" s="133" t="s">
        <v>47</v>
      </c>
      <c r="H74" s="134" t="s">
        <v>48</v>
      </c>
      <c r="I74" s="135" t="s">
        <v>49</v>
      </c>
      <c r="J74" s="136" t="s">
        <v>50</v>
      </c>
      <c r="K74" s="133" t="s">
        <v>47</v>
      </c>
      <c r="L74" s="134" t="s">
        <v>48</v>
      </c>
      <c r="M74" s="135" t="s">
        <v>49</v>
      </c>
      <c r="N74" s="136" t="s">
        <v>50</v>
      </c>
    </row>
    <row r="75" spans="1:14" ht="13.5" thickBot="1">
      <c r="A75" s="137" t="s">
        <v>5</v>
      </c>
      <c r="B75" s="137" t="s">
        <v>10</v>
      </c>
      <c r="C75" s="138">
        <f>Voorblad!E13*(IF(Rekenblad!$C$117=2010,Brondata!D9,IF(Rekenblad!$C$117=2015,Brondata!D36,IF(Rekenblad!$C$117=2020,Brondata!D63))))</f>
        <v>1.3048281669691473</v>
      </c>
      <c r="D75" s="173">
        <f>Voorblad!E13*(IF(Rekenblad!$C$117=2010,Brondata!E9,IF(Rekenblad!$C$117=2015,Brondata!E36,IF(Rekenblad!$C$117=2020,Brondata!E63))))</f>
        <v>0.815517604355717</v>
      </c>
      <c r="E75" s="140">
        <f>Voorblad!E13*(IF(Rekenblad!$C$117=2010,Brondata!F9,IF(Rekenblad!$C$117=2015,Brondata!F36,IF(Rekenblad!$C$117=2020,Brondata!F63))))</f>
        <v>0.5790162903811252</v>
      </c>
      <c r="F75" s="174">
        <f>Voorblad!E13*(IF(Rekenblad!$C$117=2010,Brondata!G9,IF(Rekenblad!$C$117=2015,Brondata!G36,IF(Rekenblad!$C$117=2020,Brondata!G63))))</f>
        <v>0.5977078039927406</v>
      </c>
      <c r="G75" s="138">
        <f>Voorblad!E13*(IF(Rekenblad!$C$117=2010,Brondata!H9,IF(Rekenblad!$C$117=2015,Brondata!H36,IF(Rekenblad!$C$117=2020,Brondata!H63))))</f>
        <v>0.08819145408348458</v>
      </c>
      <c r="H75" s="173">
        <f>Voorblad!E13*(IF(Rekenblad!$C$117=2010,Brondata!I9,IF(Rekenblad!$C$117=2015,Brondata!I36,IF(Rekenblad!$C$117=2020,Brondata!I63))))</f>
        <v>0.05511965880217787</v>
      </c>
      <c r="I75" s="140">
        <f>Voorblad!E13*(IF(Rekenblad!$C$117=2010,Brondata!J9,IF(Rekenblad!$C$117=2015,Brondata!J36,IF(Rekenblad!$C$117=2020,Brondata!J63))))</f>
        <v>0.03913493357531761</v>
      </c>
      <c r="J75" s="174">
        <f>Voorblad!E13*(IF(Rekenblad!$C$117=2010,Brondata!K9,IF(Rekenblad!$C$117=2015,Brondata!K36,IF(Rekenblad!$C$117=2020,Brondata!K63))))</f>
        <v>0.040367094010889296</v>
      </c>
      <c r="K75" s="138">
        <f>Voorblad!E13*(IF(Rekenblad!$C$117=2010,Brondata!L9,IF(Rekenblad!$C$117=2015,Brondata!L36,IF(Rekenblad!$C$117=2020,Brondata!L63))))</f>
        <v>0.10595516079854811</v>
      </c>
      <c r="L75" s="173">
        <f>Voorblad!E13*(IF(Rekenblad!$C$117=2010,Brondata!M9,IF(Rekenblad!$C$117=2015,Brondata!M36,IF(Rekenblad!$C$117=2020,Brondata!M63))))</f>
        <v>0.059029598548094385</v>
      </c>
      <c r="M75" s="140">
        <f>Voorblad!E13*(IF(Rekenblad!$C$117=2010,Brondata!N9,IF(Rekenblad!$C$117=2015,Brondata!N36,IF(Rekenblad!$C$117=2020,Brondata!N63))))</f>
        <v>0.038076779237749554</v>
      </c>
      <c r="N75" s="174">
        <f>Voorblad!E13*(IF(Rekenblad!$C$117=2010,Brondata!O9,IF(Rekenblad!$C$117=2015,Brondata!O36,IF(Rekenblad!$C$117=2020,Brondata!O63))))</f>
        <v>0.034175590562613434</v>
      </c>
    </row>
    <row r="76" spans="1:14" ht="13.5" thickBot="1">
      <c r="A76" s="142" t="s">
        <v>6</v>
      </c>
      <c r="B76" s="142" t="s">
        <v>10</v>
      </c>
      <c r="C76" s="138">
        <f>Voorblad!E14*(IF(Rekenblad!$C$117=2010,Brondata!D10,IF(Rekenblad!$C$117=2015,Brondata!D37,IF(Rekenblad!$C$117=2020,Brondata!D64))))</f>
        <v>0.6141926194797339</v>
      </c>
      <c r="D76" s="173">
        <f>Voorblad!E14*(IF(Rekenblad!$C$117=2010,Brondata!E10,IF(Rekenblad!$C$117=2015,Brondata!E37,IF(Rekenblad!$C$117=2020,Brondata!E64))))</f>
        <v>0.3838703871748337</v>
      </c>
      <c r="E76" s="140">
        <f>Voorblad!E14*(IF(Rekenblad!$C$117=2010,Brondata!F10,IF(Rekenblad!$C$117=2015,Brondata!F37,IF(Rekenblad!$C$117=2020,Brondata!F64))))</f>
        <v>0.2754270027979432</v>
      </c>
      <c r="F76" s="174">
        <f>Voorblad!E14*(IF(Rekenblad!$C$117=2010,Brondata!G10,IF(Rekenblad!$C$117=2015,Brondata!G37,IF(Rekenblad!$C$117=2020,Brondata!G64))))</f>
        <v>0.2559135914498891</v>
      </c>
      <c r="G76" s="138">
        <f>Voorblad!E14*(IF(Rekenblad!$C$117=2010,Brondata!H10,IF(Rekenblad!$C$117=2015,Brondata!H37,IF(Rekenblad!$C$117=2020,Brondata!H64))))</f>
        <v>0.0428453478523896</v>
      </c>
      <c r="H76" s="173">
        <f>Voorblad!E14*(IF(Rekenblad!$C$117=2010,Brondata!I10,IF(Rekenblad!$C$117=2015,Brondata!I37,IF(Rekenblad!$C$117=2020,Brondata!I64))))</f>
        <v>0.026778342407743502</v>
      </c>
      <c r="I76" s="140">
        <f>Voorblad!E14*(IF(Rekenblad!$C$117=2010,Brondata!J10,IF(Rekenblad!$C$117=2015,Brondata!J37,IF(Rekenblad!$C$117=2020,Brondata!J64))))</f>
        <v>0.019012623109497886</v>
      </c>
      <c r="J76" s="174">
        <f>Voorblad!E14*(IF(Rekenblad!$C$117=2010,Brondata!K10,IF(Rekenblad!$C$117=2015,Brondata!K37,IF(Rekenblad!$C$117=2020,Brondata!K64))))</f>
        <v>0.017947186932849368</v>
      </c>
      <c r="K76" s="138">
        <f>Voorblad!E14*(IF(Rekenblad!$C$117=2010,Brondata!L10,IF(Rekenblad!$C$117=2015,Brondata!L37,IF(Rekenblad!$C$117=2020,Brondata!L64))))</f>
        <v>0.028179106104053244</v>
      </c>
      <c r="L76" s="173">
        <f>Voorblad!E14*(IF(Rekenblad!$C$117=2010,Brondata!M10,IF(Rekenblad!$C$117=2015,Brondata!M37,IF(Rekenblad!$C$117=2020,Brondata!M64))))</f>
        <v>0.016174432177858442</v>
      </c>
      <c r="M76" s="140">
        <f>Voorblad!E14*(IF(Rekenblad!$C$117=2010,Brondata!N10,IF(Rekenblad!$C$117=2015,Brondata!N37,IF(Rekenblad!$C$117=2020,Brondata!N64))))</f>
        <v>0.010814205680580766</v>
      </c>
      <c r="N76" s="174">
        <f>Voorblad!E14*(IF(Rekenblad!$C$117=2010,Brondata!O10,IF(Rekenblad!$C$117=2015,Brondata!O37,IF(Rekenblad!$C$117=2020,Brondata!O64))))</f>
        <v>0.010476912516636419</v>
      </c>
    </row>
    <row r="77" spans="1:14" ht="12.75">
      <c r="A77" s="143" t="s">
        <v>7</v>
      </c>
      <c r="B77" s="144" t="s">
        <v>10</v>
      </c>
      <c r="C77" s="145">
        <f>Voorblad!E15*(IF(Rekenblad!$C$117=2010,Brondata!D11,IF(Rekenblad!$C$117=2015,Brondata!D38,IF(Rekenblad!$C$117=2020,Brondata!D65))))</f>
        <v>2.052581948947514</v>
      </c>
      <c r="D77" s="175">
        <f>Voorblad!E15*(IF(Rekenblad!$C$117=2010,Brondata!E11,IF(Rekenblad!$C$117=2015,Brondata!E38,IF(Rekenblad!$C$117=2020,Brondata!E65))))</f>
        <v>1.282863718092196</v>
      </c>
      <c r="E77" s="147">
        <f>Voorblad!E15*(IF(Rekenblad!$C$117=2010,Brondata!F11,IF(Rekenblad!$C$117=2015,Brondata!F38,IF(Rekenblad!$C$117=2020,Brondata!F65))))</f>
        <v>0.9204547177311508</v>
      </c>
      <c r="F77" s="176">
        <f>Voorblad!E15*(IF(Rekenblad!$C$117=2010,Brondata!G11,IF(Rekenblad!$C$117=2015,Brondata!G38,IF(Rekenblad!$C$117=2020,Brondata!G65))))</f>
        <v>0.8457332817887478</v>
      </c>
      <c r="G77" s="145">
        <f>Voorblad!E15*(IF(Rekenblad!$C$117=2010,Brondata!H11,IF(Rekenblad!$C$117=2015,Brondata!H38,IF(Rekenblad!$C$117=2020,Brondata!H65))))</f>
        <v>0.13898230477967</v>
      </c>
      <c r="H77" s="175">
        <f>Voorblad!E15*(IF(Rekenblad!$C$117=2010,Brondata!I11,IF(Rekenblad!$C$117=2015,Brondata!I38,IF(Rekenblad!$C$117=2020,Brondata!I65))))</f>
        <v>0.08686394048729373</v>
      </c>
      <c r="I77" s="147">
        <f>Voorblad!E15*(IF(Rekenblad!$C$117=2010,Brondata!J11,IF(Rekenblad!$C$117=2015,Brondata!J38,IF(Rekenblad!$C$117=2020,Brondata!J65))))</f>
        <v>0.06232487729963326</v>
      </c>
      <c r="J77" s="176">
        <f>Voorblad!E15*(IF(Rekenblad!$C$117=2010,Brondata!K11,IF(Rekenblad!$C$117=2015,Brondata!K38,IF(Rekenblad!$C$117=2020,Brondata!K65))))</f>
        <v>0.05726541675578181</v>
      </c>
      <c r="K77" s="145">
        <f>Voorblad!E15*(IF(Rekenblad!$C$117=2010,Brondata!L11,IF(Rekenblad!$C$117=2015,Brondata!L38,IF(Rekenblad!$C$117=2020,Brondata!L65))))</f>
        <v>0.07049882976087116</v>
      </c>
      <c r="L77" s="175">
        <f>Voorblad!E15*(IF(Rekenblad!$C$117=2010,Brondata!M11,IF(Rekenblad!$C$117=2015,Brondata!M38,IF(Rekenblad!$C$117=2020,Brondata!M65))))</f>
        <v>0.041669537042177865</v>
      </c>
      <c r="M77" s="147">
        <f>Voorblad!E15*(IF(Rekenblad!$C$117=2010,Brondata!N11,IF(Rekenblad!$C$117=2015,Brondata!N38,IF(Rekenblad!$C$117=2020,Brondata!N65))))</f>
        <v>0.02879692261894737</v>
      </c>
      <c r="N77" s="176">
        <f>Voorblad!E15*(IF(Rekenblad!$C$117=2010,Brondata!O11,IF(Rekenblad!$C$117=2015,Brondata!O38,IF(Rekenblad!$C$117=2020,Brondata!O65))))</f>
        <v>0.03538408078083485</v>
      </c>
    </row>
    <row r="78" spans="1:14" ht="12.75">
      <c r="A78" s="143"/>
      <c r="B78" s="149" t="s">
        <v>11</v>
      </c>
      <c r="C78" s="150">
        <f>Voorblad!E16*(IF(Rekenblad!$C$117=2010,Brondata!D12,IF(Rekenblad!$C$117=2015,Brondata!D39,IF(Rekenblad!$C$117=2020,Brondata!D66))))</f>
        <v>0.03337531624304901</v>
      </c>
      <c r="D78" s="177">
        <f>Voorblad!E16*(IF(Rekenblad!$C$117=2010,Brondata!E12,IF(Rekenblad!$C$117=2015,Brondata!E39,IF(Rekenblad!$C$117=2020,Brondata!E66))))</f>
        <v>0.02085957265190563</v>
      </c>
      <c r="E78" s="152">
        <f>Voorblad!E16*(IF(Rekenblad!$C$117=2010,Brondata!F12,IF(Rekenblad!$C$117=2015,Brondata!F39,IF(Rekenblad!$C$117=2020,Brondata!F66))))</f>
        <v>0.01496674337774229</v>
      </c>
      <c r="F78" s="178">
        <f>Voorblad!E16*(IF(Rekenblad!$C$117=2010,Brondata!G12,IF(Rekenblad!$C$117=2015,Brondata!G39,IF(Rekenblad!$C$117=2020,Brondata!G66))))</f>
        <v>0.013751760679491836</v>
      </c>
      <c r="G78" s="150">
        <f>Voorblad!E16*(IF(Rekenblad!$C$117=2010,Brondata!H12,IF(Rekenblad!$C$117=2015,Brondata!H39,IF(Rekenblad!$C$117=2020,Brondata!H66))))</f>
        <v>0.006675063248609802</v>
      </c>
      <c r="H78" s="177">
        <f>Voorblad!E16*(IF(Rekenblad!$C$117=2010,Brondata!I12,IF(Rekenblad!$C$117=2015,Brondata!I39,IF(Rekenblad!$C$117=2020,Brondata!I66))))</f>
        <v>0.004171914530381126</v>
      </c>
      <c r="I78" s="152">
        <f>Voorblad!E16*(IF(Rekenblad!$C$117=2010,Brondata!J12,IF(Rekenblad!$C$117=2015,Brondata!J39,IF(Rekenblad!$C$117=2020,Brondata!J66))))</f>
        <v>0.002993348675548458</v>
      </c>
      <c r="J78" s="178">
        <f>Voorblad!E16*(IF(Rekenblad!$C$117=2010,Brondata!K12,IF(Rekenblad!$C$117=2015,Brondata!K39,IF(Rekenblad!$C$117=2020,Brondata!K66))))</f>
        <v>0.0027503521358983674</v>
      </c>
      <c r="K78" s="150">
        <f>Voorblad!E16*(IF(Rekenblad!$C$117=2010,Brondata!L12,IF(Rekenblad!$C$117=2015,Brondata!L39,IF(Rekenblad!$C$117=2020,Brondata!L66))))</f>
        <v>0.0007344461955716879</v>
      </c>
      <c r="L78" s="177">
        <f>Voorblad!E16*(IF(Rekenblad!$C$117=2010,Brondata!M12,IF(Rekenblad!$C$117=2015,Brondata!M39,IF(Rekenblad!$C$117=2020,Brondata!M66))))</f>
        <v>0.00045611460936479135</v>
      </c>
      <c r="M78" s="152">
        <f>Voorblad!E16*(IF(Rekenblad!$C$117=2010,Brondata!N12,IF(Rekenblad!$C$117=2015,Brondata!N39,IF(Rekenblad!$C$117=2020,Brondata!N66))))</f>
        <v>0.000331836319709619</v>
      </c>
      <c r="N78" s="178">
        <f>Voorblad!E16*(IF(Rekenblad!$C$117=2010,Brondata!O12,IF(Rekenblad!$C$117=2015,Brondata!O39,IF(Rekenblad!$C$117=2020,Brondata!O66))))</f>
        <v>0.00038797958214156086</v>
      </c>
    </row>
    <row r="79" spans="1:14" ht="13.5" thickBot="1">
      <c r="A79" s="143"/>
      <c r="B79" s="154" t="s">
        <v>12</v>
      </c>
      <c r="C79" s="155">
        <f>Voorblad!E17*(IF(Rekenblad!$C$117=2010,Brondata!D13,IF(Rekenblad!$C$117=2015,Brondata!D40,IF(Rekenblad!$C$117=2020,Brondata!D67))))</f>
        <v>0</v>
      </c>
      <c r="D79" s="179">
        <f>Voorblad!E17*(IF(Rekenblad!$C$117=2010,Brondata!E13,IF(Rekenblad!$C$117=2015,Brondata!E40,IF(Rekenblad!$C$117=2020,Brondata!E67))))</f>
        <v>0</v>
      </c>
      <c r="E79" s="157">
        <f>Voorblad!E17*(IF(Rekenblad!$C$117=2010,Brondata!F13,IF(Rekenblad!$C$117=2015,Brondata!F40,IF(Rekenblad!$C$117=2020,Brondata!F67))))</f>
        <v>0</v>
      </c>
      <c r="F79" s="180">
        <f>Voorblad!E17*(IF(Rekenblad!$C$117=2010,Brondata!G13,IF(Rekenblad!$C$117=2015,Brondata!G40,IF(Rekenblad!$C$117=2020,Brondata!G67))))</f>
        <v>0</v>
      </c>
      <c r="G79" s="155">
        <f>Voorblad!E17*(IF(Rekenblad!$C$117=2010,Brondata!H13,IF(Rekenblad!$C$117=2015,Brondata!H40,IF(Rekenblad!$C$117=2020,Brondata!H67))))</f>
        <v>0</v>
      </c>
      <c r="H79" s="179">
        <f>Voorblad!E17*(IF(Rekenblad!$C$117=2010,Brondata!I13,IF(Rekenblad!$C$117=2015,Brondata!I40,IF(Rekenblad!$C$117=2020,Brondata!I67))))</f>
        <v>0</v>
      </c>
      <c r="I79" s="157">
        <f>Voorblad!E17*(IF(Rekenblad!$C$117=2010,Brondata!J13,IF(Rekenblad!$C$117=2015,Brondata!J40,IF(Rekenblad!$C$117=2020,Brondata!J67))))</f>
        <v>0</v>
      </c>
      <c r="J79" s="180">
        <f>Voorblad!E17*(IF(Rekenblad!$C$117=2010,Brondata!K13,IF(Rekenblad!$C$117=2015,Brondata!K40,IF(Rekenblad!$C$117=2020,Brondata!K67))))</f>
        <v>0</v>
      </c>
      <c r="K79" s="155">
        <f>Voorblad!E17*(IF(Rekenblad!$C$117=2010,Brondata!L13,IF(Rekenblad!$C$117=2015,Brondata!L40,IF(Rekenblad!$C$117=2020,Brondata!L67))))</f>
        <v>0</v>
      </c>
      <c r="L79" s="179">
        <f>Voorblad!E17*(IF(Rekenblad!$C$117=2010,Brondata!M13,IF(Rekenblad!$C$117=2015,Brondata!M40,IF(Rekenblad!$C$117=2020,Brondata!M67))))</f>
        <v>0</v>
      </c>
      <c r="M79" s="157">
        <f>Voorblad!E17*(IF(Rekenblad!$C$117=2010,Brondata!N13,IF(Rekenblad!$C$117=2015,Brondata!N40,IF(Rekenblad!$C$117=2020,Brondata!N67))))</f>
        <v>0</v>
      </c>
      <c r="N79" s="180">
        <f>Voorblad!E17*(IF(Rekenblad!$C$117=2010,Brondata!O13,IF(Rekenblad!$C$117=2015,Brondata!O40,IF(Rekenblad!$C$117=2020,Brondata!O67))))</f>
        <v>0</v>
      </c>
    </row>
    <row r="80" spans="1:14" ht="12.75">
      <c r="A80" s="137" t="s">
        <v>0</v>
      </c>
      <c r="B80" s="144" t="s">
        <v>10</v>
      </c>
      <c r="C80" s="145">
        <f>Voorblad!E18*(IF(Rekenblad!$C$117=2010,Brondata!D14,IF(Rekenblad!$C$117=2015,Brondata!D41,IF(Rekenblad!$C$117=2020,Brondata!D68))))</f>
        <v>1.787525235972365</v>
      </c>
      <c r="D80" s="175">
        <f>Voorblad!E18*(IF(Rekenblad!$C$117=2010,Brondata!E14,IF(Rekenblad!$C$117=2015,Brondata!E41,IF(Rekenblad!$C$117=2020,Brondata!E68))))</f>
        <v>1.1172032724827279</v>
      </c>
      <c r="E80" s="147">
        <f>Voorblad!E18*(IF(Rekenblad!$C$117=2010,Brondata!F14,IF(Rekenblad!$C$117=2015,Brondata!F41,IF(Rekenblad!$C$117=2020,Brondata!F68))))</f>
        <v>0.8015933480063574</v>
      </c>
      <c r="F80" s="176">
        <f>Voorblad!E18*(IF(Rekenblad!$C$117=2010,Brondata!G14,IF(Rekenblad!$C$117=2015,Brondata!G41,IF(Rekenblad!$C$117=2020,Brondata!G68))))</f>
        <v>0.6563731652086957</v>
      </c>
      <c r="G80" s="145">
        <f>Voorblad!E18*(IF(Rekenblad!$C$117=2010,Brondata!H14,IF(Rekenblad!$C$117=2015,Brondata!H41,IF(Rekenblad!$C$117=2020,Brondata!H68))))</f>
        <v>0.12103505892890191</v>
      </c>
      <c r="H80" s="175">
        <f>Voorblad!E18*(IF(Rekenblad!$C$117=2010,Brondata!I14,IF(Rekenblad!$C$117=2015,Brondata!I41,IF(Rekenblad!$C$117=2020,Brondata!I68))))</f>
        <v>0.0756469118305637</v>
      </c>
      <c r="I80" s="147">
        <f>Voorblad!E18*(IF(Rekenblad!$C$117=2010,Brondata!J14,IF(Rekenblad!$C$117=2015,Brondata!J41,IF(Rekenblad!$C$117=2020,Brondata!J68))))</f>
        <v>0.05427665923842946</v>
      </c>
      <c r="J80" s="176">
        <f>Voorblad!E18*(IF(Rekenblad!$C$117=2010,Brondata!K14,IF(Rekenblad!$C$117=2015,Brondata!K41,IF(Rekenblad!$C$117=2020,Brondata!K68))))</f>
        <v>0.044443660504277525</v>
      </c>
      <c r="K80" s="145">
        <f>Voorblad!E18*(IF(Rekenblad!$C$117=2010,Brondata!L14,IF(Rekenblad!$C$117=2015,Brondata!L41,IF(Rekenblad!$C$117=2020,Brondata!L68))))</f>
        <v>0.054358582841800396</v>
      </c>
      <c r="L80" s="175">
        <f>Voorblad!E18*(IF(Rekenblad!$C$117=2010,Brondata!M14,IF(Rekenblad!$C$117=2015,Brondata!M41,IF(Rekenblad!$C$117=2020,Brondata!M68))))</f>
        <v>0.03295409556847242</v>
      </c>
      <c r="M80" s="147">
        <f>Voorblad!E18*(IF(Rekenblad!$C$117=2010,Brondata!N14,IF(Rekenblad!$C$117=2015,Brondata!N41,IF(Rekenblad!$C$117=2020,Brondata!N68))))</f>
        <v>0.02339674311154457</v>
      </c>
      <c r="N80" s="176">
        <f>Voorblad!E18*(IF(Rekenblad!$C$117=2010,Brondata!O14,IF(Rekenblad!$C$117=2015,Brondata!O41,IF(Rekenblad!$C$117=2020,Brondata!O68))))</f>
        <v>0.025694821783913507</v>
      </c>
    </row>
    <row r="81" spans="1:14" ht="12.75">
      <c r="A81" s="143"/>
      <c r="B81" s="149" t="s">
        <v>11</v>
      </c>
      <c r="C81" s="150">
        <f>Voorblad!E19*(IF(Rekenblad!$C$117=2010,Brondata!D15,IF(Rekenblad!$C$117=2015,Brondata!D42,IF(Rekenblad!$C$117=2020,Brondata!D69))))</f>
        <v>0.7160115090869698</v>
      </c>
      <c r="D81" s="177">
        <f>Voorblad!E19*(IF(Rekenblad!$C$117=2010,Brondata!E15,IF(Rekenblad!$C$117=2015,Brondata!E42,IF(Rekenblad!$C$117=2020,Brondata!E69))))</f>
        <v>0.44750719317935606</v>
      </c>
      <c r="E81" s="152">
        <f>Voorblad!E19*(IF(Rekenblad!$C$117=2010,Brondata!F15,IF(Rekenblad!$C$117=2015,Brondata!F42,IF(Rekenblad!$C$117=2020,Brondata!F69))))</f>
        <v>0.32108641110618796</v>
      </c>
      <c r="F81" s="178">
        <f>Voorblad!E19*(IF(Rekenblad!$C$117=2010,Brondata!G15,IF(Rekenblad!$C$117=2015,Brondata!G42,IF(Rekenblad!$C$117=2020,Brondata!G69))))</f>
        <v>0.2629169821424187</v>
      </c>
      <c r="G81" s="150">
        <f>Voorblad!E19*(IF(Rekenblad!$C$117=2010,Brondata!H15,IF(Rekenblad!$C$117=2015,Brondata!H42,IF(Rekenblad!$C$117=2020,Brondata!H69))))</f>
        <v>0.14320230181739396</v>
      </c>
      <c r="H81" s="177">
        <f>Voorblad!E19*(IF(Rekenblad!$C$117=2010,Brondata!I15,IF(Rekenblad!$C$117=2015,Brondata!I42,IF(Rekenblad!$C$117=2020,Brondata!I69))))</f>
        <v>0.08950143863587122</v>
      </c>
      <c r="I81" s="152">
        <f>Voorblad!E19*(IF(Rekenblad!$C$117=2010,Brondata!J15,IF(Rekenblad!$C$117=2015,Brondata!J42,IF(Rekenblad!$C$117=2020,Brondata!J69))))</f>
        <v>0.06421728222123761</v>
      </c>
      <c r="J81" s="178">
        <f>Voorblad!E19*(IF(Rekenblad!$C$117=2010,Brondata!K15,IF(Rekenblad!$C$117=2015,Brondata!K42,IF(Rekenblad!$C$117=2020,Brondata!K69))))</f>
        <v>0.052583396428483746</v>
      </c>
      <c r="K81" s="150">
        <f>Voorblad!E19*(IF(Rekenblad!$C$117=2010,Brondata!L15,IF(Rekenblad!$C$117=2015,Brondata!L42,IF(Rekenblad!$C$117=2020,Brondata!L69))))</f>
        <v>0.0140475090085924</v>
      </c>
      <c r="L81" s="177">
        <f>Voorblad!E19*(IF(Rekenblad!$C$117=2010,Brondata!M15,IF(Rekenblad!$C$117=2015,Brondata!M42,IF(Rekenblad!$C$117=2020,Brondata!M69))))</f>
        <v>0.009046133714334393</v>
      </c>
      <c r="M81" s="152">
        <f>Voorblad!E19*(IF(Rekenblad!$C$117=2010,Brondata!N15,IF(Rekenblad!$C$117=2015,Brondata!N42,IF(Rekenblad!$C$117=2020,Brondata!N69))))</f>
        <v>0.006812961489921515</v>
      </c>
      <c r="N81" s="178">
        <f>Voorblad!E19*(IF(Rekenblad!$C$117=2010,Brondata!O15,IF(Rekenblad!$C$117=2015,Brondata!O42,IF(Rekenblad!$C$117=2020,Brondata!O69))))</f>
        <v>0.007384547237836716</v>
      </c>
    </row>
    <row r="82" spans="1:14" ht="12.75">
      <c r="A82" s="143"/>
      <c r="B82" s="149" t="s">
        <v>12</v>
      </c>
      <c r="C82" s="150">
        <f>Voorblad!E20*(IF(Rekenblad!$C$117=2010,Brondata!D16,IF(Rekenblad!$C$117=2015,Brondata!D43,IF(Rekenblad!$C$117=2020,Brondata!D70))))</f>
        <v>0</v>
      </c>
      <c r="D82" s="177">
        <f>Voorblad!E20*(IF(Rekenblad!$C$117=2010,Brondata!E16,IF(Rekenblad!$C$117=2015,Brondata!E43,IF(Rekenblad!$C$117=2020,Brondata!E70))))</f>
        <v>0</v>
      </c>
      <c r="E82" s="152">
        <f>Voorblad!E20*(IF(Rekenblad!$C$117=2010,Brondata!F16,IF(Rekenblad!$C$117=2015,Brondata!F43,IF(Rekenblad!$C$117=2020,Brondata!F70))))</f>
        <v>0</v>
      </c>
      <c r="F82" s="178">
        <f>Voorblad!E20*(IF(Rekenblad!$C$117=2010,Brondata!G16,IF(Rekenblad!$C$117=2015,Brondata!G43,IF(Rekenblad!$C$117=2020,Brondata!G70))))</f>
        <v>0</v>
      </c>
      <c r="G82" s="150">
        <f>Voorblad!E20*(IF(Rekenblad!$C$117=2010,Brondata!H16,IF(Rekenblad!$C$117=2015,Brondata!H43,IF(Rekenblad!$C$117=2020,Brondata!H70))))</f>
        <v>0</v>
      </c>
      <c r="H82" s="177">
        <f>Voorblad!E20*(IF(Rekenblad!$C$117=2010,Brondata!I16,IF(Rekenblad!$C$117=2015,Brondata!I43,IF(Rekenblad!$C$117=2020,Brondata!I70))))</f>
        <v>0</v>
      </c>
      <c r="I82" s="152">
        <f>Voorblad!E20*(IF(Rekenblad!$C$117=2010,Brondata!J16,IF(Rekenblad!$C$117=2015,Brondata!J43,IF(Rekenblad!$C$117=2020,Brondata!J70))))</f>
        <v>0</v>
      </c>
      <c r="J82" s="178">
        <f>Voorblad!E20*(IF(Rekenblad!$C$117=2010,Brondata!K16,IF(Rekenblad!$C$117=2015,Brondata!K43,IF(Rekenblad!$C$117=2020,Brondata!K70))))</f>
        <v>0</v>
      </c>
      <c r="K82" s="150">
        <f>Voorblad!E20*(IF(Rekenblad!$C$117=2010,Brondata!L16,IF(Rekenblad!$C$117=2015,Brondata!L43,IF(Rekenblad!$C$117=2020,Brondata!L70))))</f>
        <v>0</v>
      </c>
      <c r="L82" s="177">
        <f>Voorblad!E20*(IF(Rekenblad!$C$117=2010,Brondata!M16,IF(Rekenblad!$C$117=2015,Brondata!M43,IF(Rekenblad!$C$117=2020,Brondata!M70))))</f>
        <v>0</v>
      </c>
      <c r="M82" s="152">
        <f>Voorblad!E20*(IF(Rekenblad!$C$117=2010,Brondata!N16,IF(Rekenblad!$C$117=2015,Brondata!N43,IF(Rekenblad!$C$117=2020,Brondata!N70))))</f>
        <v>0</v>
      </c>
      <c r="N82" s="178">
        <f>Voorblad!E20*(IF(Rekenblad!$C$117=2010,Brondata!O16,IF(Rekenblad!$C$117=2015,Brondata!O43,IF(Rekenblad!$C$117=2020,Brondata!O70))))</f>
        <v>0</v>
      </c>
    </row>
    <row r="83" spans="1:14" ht="13.5" thickBot="1">
      <c r="A83" s="159"/>
      <c r="B83" s="154" t="s">
        <v>13</v>
      </c>
      <c r="C83" s="155">
        <f>Voorblad!E21*(IF(Rekenblad!$C$117=2010,Brondata!D17,IF(Rekenblad!$C$117=2015,Brondata!D44,IF(Rekenblad!$C$117=2020,Brondata!D71))))</f>
        <v>0</v>
      </c>
      <c r="D83" s="179">
        <f>Voorblad!E21*(IF(Rekenblad!$C$117=2010,Brondata!E17,IF(Rekenblad!$C$117=2015,Brondata!E44,IF(Rekenblad!$C$117=2020,Brondata!E71))))</f>
        <v>0</v>
      </c>
      <c r="E83" s="157">
        <f>Voorblad!E21*(IF(Rekenblad!$C$117=2010,Brondata!F17,IF(Rekenblad!$C$117=2015,Brondata!F44,IF(Rekenblad!$C$117=2020,Brondata!F71))))</f>
        <v>0</v>
      </c>
      <c r="F83" s="180">
        <f>Voorblad!E21*(IF(Rekenblad!$C$117=2010,Brondata!G17,IF(Rekenblad!$C$117=2015,Brondata!G44,IF(Rekenblad!$C$117=2020,Brondata!G71))))</f>
        <v>0</v>
      </c>
      <c r="G83" s="155">
        <f>Voorblad!E21*(IF(Rekenblad!$C$117=2010,Brondata!H17,IF(Rekenblad!$C$117=2015,Brondata!H44,IF(Rekenblad!$C$117=2020,Brondata!H71))))</f>
        <v>0</v>
      </c>
      <c r="H83" s="179">
        <f>Voorblad!E21*(IF(Rekenblad!$C$117=2010,Brondata!I17,IF(Rekenblad!$C$117=2015,Brondata!I44,IF(Rekenblad!$C$117=2020,Brondata!I71))))</f>
        <v>0</v>
      </c>
      <c r="I83" s="157">
        <f>Voorblad!E21*(IF(Rekenblad!$C$117=2010,Brondata!J17,IF(Rekenblad!$C$117=2015,Brondata!J44,IF(Rekenblad!$C$117=2020,Brondata!J71))))</f>
        <v>0</v>
      </c>
      <c r="J83" s="180">
        <f>Voorblad!E21*(IF(Rekenblad!$C$117=2010,Brondata!K17,IF(Rekenblad!$C$117=2015,Brondata!K44,IF(Rekenblad!$C$117=2020,Brondata!K71))))</f>
        <v>0</v>
      </c>
      <c r="K83" s="155">
        <f>Voorblad!E21*(IF(Rekenblad!$C$117=2010,Brondata!L17,IF(Rekenblad!$C$117=2015,Brondata!L44,IF(Rekenblad!$C$117=2020,Brondata!L71))))</f>
        <v>0</v>
      </c>
      <c r="L83" s="179">
        <f>Voorblad!E21*(IF(Rekenblad!$C$117=2010,Brondata!M17,IF(Rekenblad!$C$117=2015,Brondata!M44,IF(Rekenblad!$C$117=2020,Brondata!M71))))</f>
        <v>0</v>
      </c>
      <c r="M83" s="157">
        <f>Voorblad!E21*(IF(Rekenblad!$C$117=2010,Brondata!N17,IF(Rekenblad!$C$117=2015,Brondata!N44,IF(Rekenblad!$C$117=2020,Brondata!N71))))</f>
        <v>0</v>
      </c>
      <c r="N83" s="180">
        <f>Voorblad!E21*(IF(Rekenblad!$C$117=2010,Brondata!O17,IF(Rekenblad!$C$117=2015,Brondata!O44,IF(Rekenblad!$C$117=2020,Brondata!O71))))</f>
        <v>0</v>
      </c>
    </row>
    <row r="84" spans="1:14" ht="12.75">
      <c r="A84" s="137" t="s">
        <v>1</v>
      </c>
      <c r="B84" s="144" t="s">
        <v>14</v>
      </c>
      <c r="C84" s="145">
        <f>Voorblad!E22*(IF(Rekenblad!$C$117=2010,Brondata!D18,IF(Rekenblad!$C$117=2015,Brondata!D45,IF(Rekenblad!$C$117=2020,Brondata!D72))))</f>
        <v>0.36902487782622595</v>
      </c>
      <c r="D84" s="175">
        <f>Voorblad!E22*(IF(Rekenblad!$C$117=2010,Brondata!E18,IF(Rekenblad!$C$117=2015,Brondata!E45,IF(Rekenblad!$C$117=2020,Brondata!E72))))</f>
        <v>0.2306405486413912</v>
      </c>
      <c r="E84" s="147">
        <f>Voorblad!E22*(IF(Rekenblad!$C$117=2010,Brondata!F18,IF(Rekenblad!$C$117=2015,Brondata!F45,IF(Rekenblad!$C$117=2020,Brondata!F72))))</f>
        <v>0.1654845936501982</v>
      </c>
      <c r="F84" s="176">
        <f>Voorblad!E22*(IF(Rekenblad!$C$117=2010,Brondata!G18,IF(Rekenblad!$C$117=2015,Brondata!G45,IF(Rekenblad!$C$117=2020,Brondata!G72))))</f>
        <v>0.15762369153381509</v>
      </c>
      <c r="G84" s="145">
        <f>Voorblad!E22*(IF(Rekenblad!$C$117=2010,Brondata!H18,IF(Rekenblad!$C$117=2015,Brondata!H45,IF(Rekenblad!$C$117=2020,Brondata!H72))))</f>
        <v>0.07380497556524519</v>
      </c>
      <c r="H84" s="175">
        <f>Voorblad!E22*(IF(Rekenblad!$C$117=2010,Brondata!I18,IF(Rekenblad!$C$117=2015,Brondata!I45,IF(Rekenblad!$C$117=2020,Brondata!I72))))</f>
        <v>0.046128109728278244</v>
      </c>
      <c r="I84" s="147">
        <f>Voorblad!E22*(IF(Rekenblad!$C$117=2010,Brondata!J18,IF(Rekenblad!$C$117=2015,Brondata!J45,IF(Rekenblad!$C$117=2020,Brondata!J72))))</f>
        <v>0.03309691873003964</v>
      </c>
      <c r="J84" s="176">
        <f>Voorblad!E22*(IF(Rekenblad!$C$117=2010,Brondata!K18,IF(Rekenblad!$C$117=2015,Brondata!K45,IF(Rekenblad!$C$117=2020,Brondata!K72))))</f>
        <v>0.03152473830676302</v>
      </c>
      <c r="K84" s="145">
        <f>Voorblad!E22*(IF(Rekenblad!$C$117=2010,Brondata!L18,IF(Rekenblad!$C$117=2015,Brondata!L45,IF(Rekenblad!$C$117=2020,Brondata!L72))))</f>
        <v>0.0069764941271505685</v>
      </c>
      <c r="L84" s="175">
        <f>Voorblad!E22*(IF(Rekenblad!$C$117=2010,Brondata!M18,IF(Rekenblad!$C$117=2015,Brondata!M45,IF(Rekenblad!$C$117=2020,Brondata!M72))))</f>
        <v>0.004584322808578551</v>
      </c>
      <c r="M84" s="147">
        <f>Voorblad!E22*(IF(Rekenblad!$C$117=2010,Brondata!N18,IF(Rekenblad!$C$117=2015,Brondata!N45,IF(Rekenblad!$C$117=2020,Brondata!N72))))</f>
        <v>0.003516190498890581</v>
      </c>
      <c r="N84" s="176">
        <f>Voorblad!E22*(IF(Rekenblad!$C$117=2010,Brondata!O18,IF(Rekenblad!$C$117=2015,Brondata!O45,IF(Rekenblad!$C$117=2020,Brondata!O72))))</f>
        <v>0.003657124623085521</v>
      </c>
    </row>
    <row r="85" spans="1:14" ht="12.75">
      <c r="A85" s="143"/>
      <c r="B85" s="149" t="s">
        <v>15</v>
      </c>
      <c r="C85" s="150">
        <f>Voorblad!E23*(IF(Rekenblad!$C$117=2010,Brondata!D19,IF(Rekenblad!$C$117=2015,Brondata!D46,IF(Rekenblad!$C$117=2020,Brondata!D73))))</f>
        <v>0.8595127179520388</v>
      </c>
      <c r="D85" s="177">
        <f>Voorblad!E23*(IF(Rekenblad!$C$117=2010,Brondata!E19,IF(Rekenblad!$C$117=2015,Brondata!E46,IF(Rekenblad!$C$117=2020,Brondata!E73))))</f>
        <v>0.5371954487200242</v>
      </c>
      <c r="E85" s="152">
        <f>Voorblad!E23*(IF(Rekenblad!$C$117=2010,Brondata!F19,IF(Rekenblad!$C$117=2015,Brondata!F46,IF(Rekenblad!$C$117=2020,Brondata!F73))))</f>
        <v>0.38543773445661744</v>
      </c>
      <c r="F85" s="178">
        <f>Voorblad!E23*(IF(Rekenblad!$C$117=2010,Brondata!G19,IF(Rekenblad!$C$117=2015,Brondata!G46,IF(Rekenblad!$C$117=2020,Brondata!G73))))</f>
        <v>0.2329585441051238</v>
      </c>
      <c r="G85" s="150">
        <f>Voorblad!E23*(IF(Rekenblad!$C$117=2010,Brondata!H19,IF(Rekenblad!$C$117=2015,Brondata!H46,IF(Rekenblad!$C$117=2020,Brondata!H73))))</f>
        <v>0.030082945128321364</v>
      </c>
      <c r="H85" s="177">
        <f>Voorblad!E23*(IF(Rekenblad!$C$117=2010,Brondata!I19,IF(Rekenblad!$C$117=2015,Brondata!I46,IF(Rekenblad!$C$117=2020,Brondata!I73))))</f>
        <v>0.018801840705200853</v>
      </c>
      <c r="I85" s="152">
        <f>Voorblad!E23*(IF(Rekenblad!$C$117=2010,Brondata!J19,IF(Rekenblad!$C$117=2015,Brondata!J46,IF(Rekenblad!$C$117=2020,Brondata!J73))))</f>
        <v>0.013490320705981612</v>
      </c>
      <c r="J85" s="178">
        <f>Voorblad!E23*(IF(Rekenblad!$C$117=2010,Brondata!K19,IF(Rekenblad!$C$117=2015,Brondata!K46,IF(Rekenblad!$C$117=2020,Brondata!K73))))</f>
        <v>0.008153549043679334</v>
      </c>
      <c r="K85" s="150">
        <f>Voorblad!E23*(IF(Rekenblad!$C$117=2010,Brondata!L19,IF(Rekenblad!$C$117=2015,Brondata!L46,IF(Rekenblad!$C$117=2020,Brondata!L73))))</f>
        <v>0.017049157975163376</v>
      </c>
      <c r="L85" s="177">
        <f>Voorblad!E23*(IF(Rekenblad!$C$117=2010,Brondata!M19,IF(Rekenblad!$C$117=2015,Brondata!M46,IF(Rekenblad!$C$117=2020,Brondata!M73))))</f>
        <v>0.011666772508376336</v>
      </c>
      <c r="M85" s="152">
        <f>Voorblad!E23*(IF(Rekenblad!$C$117=2010,Brondata!N19,IF(Rekenblad!$C$117=2015,Brondata!N46,IF(Rekenblad!$C$117=2020,Brondata!N73))))</f>
        <v>0.009263474811578402</v>
      </c>
      <c r="N85" s="178">
        <f>Voorblad!E23*(IF(Rekenblad!$C$117=2010,Brondata!O19,IF(Rekenblad!$C$117=2015,Brondata!O46,IF(Rekenblad!$C$117=2020,Brondata!O73))))</f>
        <v>0.007494380673657701</v>
      </c>
    </row>
    <row r="86" spans="1:14" ht="13.5" thickBot="1">
      <c r="A86" s="159"/>
      <c r="B86" s="154" t="s">
        <v>20</v>
      </c>
      <c r="C86" s="155">
        <f>Voorblad!E24*(IF(Rekenblad!$C$117=2010,Brondata!D20,IF(Rekenblad!$C$117=2015,Brondata!D47,IF(Rekenblad!$C$117=2020,Brondata!D74))))</f>
        <v>0</v>
      </c>
      <c r="D86" s="179">
        <f>Voorblad!E24*(IF(Rekenblad!$C$117=2010,Brondata!E20,IF(Rekenblad!$C$117=2015,Brondata!E47,IF(Rekenblad!$C$117=2020,Brondata!E74))))</f>
        <v>0</v>
      </c>
      <c r="E86" s="157">
        <f>Voorblad!E24*(IF(Rekenblad!$C$117=2010,Brondata!F20,IF(Rekenblad!$C$117=2015,Brondata!F47,IF(Rekenblad!$C$117=2020,Brondata!F74))))</f>
        <v>0</v>
      </c>
      <c r="F86" s="180">
        <f>Voorblad!E24*(IF(Rekenblad!$C$117=2010,Brondata!G20,IF(Rekenblad!$C$117=2015,Brondata!G47,IF(Rekenblad!$C$117=2020,Brondata!G74))))</f>
        <v>0</v>
      </c>
      <c r="G86" s="155">
        <f>Voorblad!E24*(IF(Rekenblad!$C$117=2010,Brondata!H20,IF(Rekenblad!$C$117=2015,Brondata!H47,IF(Rekenblad!$C$117=2020,Brondata!H74))))</f>
        <v>0</v>
      </c>
      <c r="H86" s="179">
        <f>Voorblad!E24*(IF(Rekenblad!$C$117=2010,Brondata!I20,IF(Rekenblad!$C$117=2015,Brondata!I47,IF(Rekenblad!$C$117=2020,Brondata!I74))))</f>
        <v>0</v>
      </c>
      <c r="I86" s="157">
        <f>Voorblad!E24*(IF(Rekenblad!$C$117=2010,Brondata!J20,IF(Rekenblad!$C$117=2015,Brondata!J47,IF(Rekenblad!$C$117=2020,Brondata!J74))))</f>
        <v>0</v>
      </c>
      <c r="J86" s="180">
        <f>Voorblad!E24*(IF(Rekenblad!$C$117=2010,Brondata!K20,IF(Rekenblad!$C$117=2015,Brondata!K47,IF(Rekenblad!$C$117=2020,Brondata!K74))))</f>
        <v>0</v>
      </c>
      <c r="K86" s="155">
        <f>Voorblad!E24*(IF(Rekenblad!$C$117=2010,Brondata!L20,IF(Rekenblad!$C$117=2015,Brondata!L47,IF(Rekenblad!$C$117=2020,Brondata!L74))))</f>
        <v>0</v>
      </c>
      <c r="L86" s="179">
        <f>Voorblad!E24*(IF(Rekenblad!$C$117=2010,Brondata!M20,IF(Rekenblad!$C$117=2015,Brondata!M47,IF(Rekenblad!$C$117=2020,Brondata!M74))))</f>
        <v>0</v>
      </c>
      <c r="M86" s="157">
        <f>Voorblad!E24*(IF(Rekenblad!$C$117=2010,Brondata!N20,IF(Rekenblad!$C$117=2015,Brondata!N47,IF(Rekenblad!$C$117=2020,Brondata!N74))))</f>
        <v>0</v>
      </c>
      <c r="N86" s="180">
        <f>Voorblad!E24*(IF(Rekenblad!$C$117=2010,Brondata!O20,IF(Rekenblad!$C$117=2015,Brondata!O47,IF(Rekenblad!$C$117=2020,Brondata!O74))))</f>
        <v>0</v>
      </c>
    </row>
    <row r="87" spans="1:14" ht="12.75">
      <c r="A87" s="137" t="s">
        <v>2</v>
      </c>
      <c r="B87" s="144" t="s">
        <v>14</v>
      </c>
      <c r="C87" s="145">
        <f>Voorblad!E25*(IF(Rekenblad!$C$117=2010,Brondata!D21,IF(Rekenblad!$C$117=2015,Brondata!D48,IF(Rekenblad!$C$117=2020,Brondata!D75))))</f>
        <v>0.9143772500536266</v>
      </c>
      <c r="D87" s="175">
        <f>Voorblad!E25*(IF(Rekenblad!$C$117=2010,Brondata!E21,IF(Rekenblad!$C$117=2015,Brondata!E48,IF(Rekenblad!$C$117=2020,Brondata!E75))))</f>
        <v>0.5714857812835166</v>
      </c>
      <c r="E87" s="147">
        <f>Voorblad!E25*(IF(Rekenblad!$C$117=2010,Brondata!F21,IF(Rekenblad!$C$117=2015,Brondata!F48,IF(Rekenblad!$C$117=2020,Brondata!F75))))</f>
        <v>0.4100410480709231</v>
      </c>
      <c r="F87" s="176">
        <f>Voorblad!E25*(IF(Rekenblad!$C$117=2010,Brondata!G21,IF(Rekenblad!$C$117=2015,Brondata!G48,IF(Rekenblad!$C$117=2020,Brondata!G75))))</f>
        <v>0.45174759855983426</v>
      </c>
      <c r="G87" s="145">
        <f>Voorblad!E25*(IF(Rekenblad!$C$117=2010,Brondata!H21,IF(Rekenblad!$C$117=2015,Brondata!H48,IF(Rekenblad!$C$117=2020,Brondata!H75))))</f>
        <v>0.1828754500107253</v>
      </c>
      <c r="H87" s="175">
        <f>Voorblad!E25*(IF(Rekenblad!$C$117=2010,Brondata!I21,IF(Rekenblad!$C$117=2015,Brondata!I48,IF(Rekenblad!$C$117=2020,Brondata!I75))))</f>
        <v>0.11429715625670332</v>
      </c>
      <c r="I87" s="147">
        <f>Voorblad!E25*(IF(Rekenblad!$C$117=2010,Brondata!J21,IF(Rekenblad!$C$117=2015,Brondata!J48,IF(Rekenblad!$C$117=2020,Brondata!J75))))</f>
        <v>0.08200820961418463</v>
      </c>
      <c r="J87" s="176">
        <f>Voorblad!E25*(IF(Rekenblad!$C$117=2010,Brondata!K21,IF(Rekenblad!$C$117=2015,Brondata!K48,IF(Rekenblad!$C$117=2020,Brondata!K75))))</f>
        <v>0.09034951971196685</v>
      </c>
      <c r="K87" s="145">
        <f>Voorblad!E25*(IF(Rekenblad!$C$117=2010,Brondata!L21,IF(Rekenblad!$C$117=2015,Brondata!L48,IF(Rekenblad!$C$117=2020,Brondata!L75))))</f>
        <v>0.029769660374418878</v>
      </c>
      <c r="L87" s="175">
        <f>Voorblad!E25*(IF(Rekenblad!$C$117=2010,Brondata!M21,IF(Rekenblad!$C$117=2015,Brondata!M48,IF(Rekenblad!$C$117=2020,Brondata!M75))))</f>
        <v>0.01956193620617666</v>
      </c>
      <c r="M87" s="147">
        <f>Voorblad!E25*(IF(Rekenblad!$C$117=2010,Brondata!N21,IF(Rekenblad!$C$117=2015,Brondata!N48,IF(Rekenblad!$C$117=2020,Brondata!N75))))</f>
        <v>0.015004068670589442</v>
      </c>
      <c r="N87" s="176">
        <f>Voorblad!E25*(IF(Rekenblad!$C$117=2010,Brondata!O21,IF(Rekenblad!$C$117=2015,Brondata!O48,IF(Rekenblad!$C$117=2020,Brondata!O75))))</f>
        <v>0.015605453970423865</v>
      </c>
    </row>
    <row r="88" spans="1:14" ht="13.5" thickBot="1">
      <c r="A88" s="143"/>
      <c r="B88" s="154" t="s">
        <v>15</v>
      </c>
      <c r="C88" s="155">
        <f>Voorblad!E26*(IF(Rekenblad!$C$117=2010,Brondata!D22,IF(Rekenblad!$C$117=2015,Brondata!D49,IF(Rekenblad!$C$117=2020,Brondata!D76))))</f>
        <v>2.129717866330935</v>
      </c>
      <c r="D88" s="179">
        <f>Voorblad!E26*(IF(Rekenblad!$C$117=2010,Brondata!E22,IF(Rekenblad!$C$117=2015,Brondata!E49,IF(Rekenblad!$C$117=2020,Brondata!E76))))</f>
        <v>1.3310736664568341</v>
      </c>
      <c r="E88" s="157">
        <f>Voorblad!E26*(IF(Rekenblad!$C$117=2010,Brondata!F22,IF(Rekenblad!$C$117=2015,Brondata!F49,IF(Rekenblad!$C$117=2020,Brondata!F76))))</f>
        <v>0.9550453556827785</v>
      </c>
      <c r="F88" s="180">
        <f>Voorblad!E26*(IF(Rekenblad!$C$117=2010,Brondata!G22,IF(Rekenblad!$C$117=2015,Brondata!G49,IF(Rekenblad!$C$117=2020,Brondata!G76))))</f>
        <v>0.6676563772832846</v>
      </c>
      <c r="G88" s="155">
        <f>Voorblad!E26*(IF(Rekenblad!$C$117=2010,Brondata!H22,IF(Rekenblad!$C$117=2015,Brondata!H49,IF(Rekenblad!$C$117=2020,Brondata!H76))))</f>
        <v>0.07454012532158272</v>
      </c>
      <c r="H88" s="179">
        <f>Voorblad!E26*(IF(Rekenblad!$C$117=2010,Brondata!I22,IF(Rekenblad!$C$117=2015,Brondata!I49,IF(Rekenblad!$C$117=2020,Brondata!I76))))</f>
        <v>0.0465875783259892</v>
      </c>
      <c r="I88" s="157">
        <f>Voorblad!E26*(IF(Rekenblad!$C$117=2010,Brondata!J22,IF(Rekenblad!$C$117=2015,Brondata!J49,IF(Rekenblad!$C$117=2020,Brondata!J76))))</f>
        <v>0.03342658744889725</v>
      </c>
      <c r="J88" s="180">
        <f>Voorblad!E26*(IF(Rekenblad!$C$117=2010,Brondata!K22,IF(Rekenblad!$C$117=2015,Brondata!K49,IF(Rekenblad!$C$117=2020,Brondata!K76))))</f>
        <v>0.02336797320491496</v>
      </c>
      <c r="K88" s="155">
        <f>Voorblad!E26*(IF(Rekenblad!$C$117=2010,Brondata!L22,IF(Rekenblad!$C$117=2015,Brondata!L49,IF(Rekenblad!$C$117=2020,Brondata!L76))))</f>
        <v>0.07275110296663119</v>
      </c>
      <c r="L88" s="179">
        <f>Voorblad!E26*(IF(Rekenblad!$C$117=2010,Brondata!M22,IF(Rekenblad!$C$117=2015,Brondata!M49,IF(Rekenblad!$C$117=2020,Brondata!M76))))</f>
        <v>0.0497837235880862</v>
      </c>
      <c r="M88" s="157">
        <f>Voorblad!E26*(IF(Rekenblad!$C$117=2010,Brondata!N22,IF(Rekenblad!$C$117=2015,Brondata!N49,IF(Rekenblad!$C$117=2020,Brondata!N76))))</f>
        <v>0.03952852163301495</v>
      </c>
      <c r="N88" s="180">
        <f>Voorblad!E26*(IF(Rekenblad!$C$117=2010,Brondata!O22,IF(Rekenblad!$C$117=2015,Brondata!O49,IF(Rekenblad!$C$117=2020,Brondata!O76))))</f>
        <v>0.03197955352719861</v>
      </c>
    </row>
    <row r="89" spans="1:14" ht="12.75">
      <c r="A89" s="137" t="s">
        <v>4</v>
      </c>
      <c r="B89" s="144" t="s">
        <v>18</v>
      </c>
      <c r="C89" s="145">
        <f>Voorblad!E27*(IF(Rekenblad!$C$117=2010,Brondata!D23,IF(Rekenblad!$C$117=2015,Brondata!D50,IF(Rekenblad!$C$117=2020,Brondata!D77))))</f>
        <v>0</v>
      </c>
      <c r="D89" s="175">
        <f>Voorblad!E27*(IF(Rekenblad!$C$117=2010,Brondata!E23,IF(Rekenblad!$C$117=2015,Brondata!E50,IF(Rekenblad!$C$117=2020,Brondata!E77))))</f>
        <v>0</v>
      </c>
      <c r="E89" s="147">
        <f>Voorblad!E27*(IF(Rekenblad!$C$117=2010,Brondata!F23,IF(Rekenblad!$C$117=2015,Brondata!F50,IF(Rekenblad!$C$117=2020,Brondata!F77))))</f>
        <v>0</v>
      </c>
      <c r="F89" s="176">
        <f>Voorblad!E27*(IF(Rekenblad!$C$117=2010,Brondata!G23,IF(Rekenblad!$C$117=2015,Brondata!G50,IF(Rekenblad!$C$117=2020,Brondata!G77))))</f>
        <v>0</v>
      </c>
      <c r="G89" s="145">
        <f>Voorblad!E27*(IF(Rekenblad!$C$117=2010,Brondata!H23,IF(Rekenblad!$C$117=2015,Brondata!H50,IF(Rekenblad!$C$117=2020,Brondata!H77))))</f>
        <v>0</v>
      </c>
      <c r="H89" s="175">
        <f>Voorblad!E27*(IF(Rekenblad!$C$117=2010,Brondata!I23,IF(Rekenblad!$C$117=2015,Brondata!I50,IF(Rekenblad!$C$117=2020,Brondata!I77))))</f>
        <v>0</v>
      </c>
      <c r="I89" s="147">
        <f>Voorblad!E27*(IF(Rekenblad!$C$117=2010,Brondata!J23,IF(Rekenblad!$C$117=2015,Brondata!J50,IF(Rekenblad!$C$117=2020,Brondata!J77))))</f>
        <v>0</v>
      </c>
      <c r="J89" s="176">
        <f>Voorblad!E27*(IF(Rekenblad!$C$117=2010,Brondata!K23,IF(Rekenblad!$C$117=2015,Brondata!K50,IF(Rekenblad!$C$117=2020,Brondata!K77))))</f>
        <v>0</v>
      </c>
      <c r="K89" s="145">
        <f>Voorblad!E27*(IF(Rekenblad!$C$117=2010,Brondata!L23,IF(Rekenblad!$C$117=2015,Brondata!L50,IF(Rekenblad!$C$117=2020,Brondata!L77))))</f>
        <v>0</v>
      </c>
      <c r="L89" s="175">
        <f>Voorblad!E27*(IF(Rekenblad!$C$117=2010,Brondata!M23,IF(Rekenblad!$C$117=2015,Brondata!M50,IF(Rekenblad!$C$117=2020,Brondata!M77))))</f>
        <v>0</v>
      </c>
      <c r="M89" s="147">
        <f>Voorblad!E27*(IF(Rekenblad!$C$117=2010,Brondata!N23,IF(Rekenblad!$C$117=2015,Brondata!N50,IF(Rekenblad!$C$117=2020,Brondata!N77))))</f>
        <v>0</v>
      </c>
      <c r="N89" s="176">
        <f>Voorblad!E27*(IF(Rekenblad!$C$117=2010,Brondata!O23,IF(Rekenblad!$C$117=2015,Brondata!O50,IF(Rekenblad!$C$117=2020,Brondata!O77))))</f>
        <v>0</v>
      </c>
    </row>
    <row r="90" spans="1:14" ht="12.75">
      <c r="A90" s="143"/>
      <c r="B90" s="149" t="s">
        <v>19</v>
      </c>
      <c r="C90" s="150">
        <f>Voorblad!E28*(IF(Rekenblad!$C$117=2010,Brondata!D24,IF(Rekenblad!$C$117=2015,Brondata!D51,IF(Rekenblad!$C$117=2020,Brondata!D78))))</f>
        <v>0</v>
      </c>
      <c r="D90" s="177">
        <f>Voorblad!E28*(IF(Rekenblad!$C$117=2010,Brondata!E24,IF(Rekenblad!$C$117=2015,Brondata!E51,IF(Rekenblad!$C$117=2020,Brondata!E78))))</f>
        <v>0</v>
      </c>
      <c r="E90" s="152">
        <f>Voorblad!E28*(IF(Rekenblad!$C$117=2010,Brondata!F24,IF(Rekenblad!$C$117=2015,Brondata!F51,IF(Rekenblad!$C$117=2020,Brondata!F78))))</f>
        <v>0</v>
      </c>
      <c r="F90" s="178">
        <f>Voorblad!E28*(IF(Rekenblad!$C$117=2010,Brondata!G24,IF(Rekenblad!$C$117=2015,Brondata!G51,IF(Rekenblad!$C$117=2020,Brondata!G78))))</f>
        <v>0</v>
      </c>
      <c r="G90" s="150">
        <f>Voorblad!E28*(IF(Rekenblad!$C$117=2010,Brondata!H24,IF(Rekenblad!$C$117=2015,Brondata!H51,IF(Rekenblad!$C$117=2020,Brondata!H78))))</f>
        <v>0</v>
      </c>
      <c r="H90" s="177">
        <f>Voorblad!E28*(IF(Rekenblad!$C$117=2010,Brondata!I24,IF(Rekenblad!$C$117=2015,Brondata!I51,IF(Rekenblad!$C$117=2020,Brondata!I78))))</f>
        <v>0</v>
      </c>
      <c r="I90" s="152">
        <f>Voorblad!E28*(IF(Rekenblad!$C$117=2010,Brondata!J24,IF(Rekenblad!$C$117=2015,Brondata!J51,IF(Rekenblad!$C$117=2020,Brondata!J78))))</f>
        <v>0</v>
      </c>
      <c r="J90" s="178">
        <f>Voorblad!E28*(IF(Rekenblad!$C$117=2010,Brondata!K24,IF(Rekenblad!$C$117=2015,Brondata!K51,IF(Rekenblad!$C$117=2020,Brondata!K78))))</f>
        <v>0</v>
      </c>
      <c r="K90" s="150">
        <f>Voorblad!E28*(IF(Rekenblad!$C$117=2010,Brondata!L24,IF(Rekenblad!$C$117=2015,Brondata!L51,IF(Rekenblad!$C$117=2020,Brondata!L78))))</f>
        <v>0</v>
      </c>
      <c r="L90" s="177">
        <f>Voorblad!E28*(IF(Rekenblad!$C$117=2010,Brondata!M24,IF(Rekenblad!$C$117=2015,Brondata!M51,IF(Rekenblad!$C$117=2020,Brondata!M78))))</f>
        <v>0</v>
      </c>
      <c r="M90" s="152">
        <f>Voorblad!E28*(IF(Rekenblad!$C$117=2010,Brondata!N24,IF(Rekenblad!$C$117=2015,Brondata!N51,IF(Rekenblad!$C$117=2020,Brondata!N78))))</f>
        <v>0</v>
      </c>
      <c r="N90" s="178">
        <f>Voorblad!E28*(IF(Rekenblad!$C$117=2010,Brondata!O24,IF(Rekenblad!$C$117=2015,Brondata!O51,IF(Rekenblad!$C$117=2020,Brondata!O78))))</f>
        <v>0</v>
      </c>
    </row>
    <row r="91" spans="1:14" ht="13.5" thickBot="1">
      <c r="A91" s="143"/>
      <c r="B91" s="154" t="s">
        <v>20</v>
      </c>
      <c r="C91" s="155">
        <f>Voorblad!E29*(IF(Rekenblad!$C$117=2010,Brondata!D25,IF(Rekenblad!$C$117=2015,Brondata!D52,IF(Rekenblad!$C$117=2020,Brondata!D79))))</f>
        <v>0</v>
      </c>
      <c r="D91" s="179">
        <f>Voorblad!E29*(IF(Rekenblad!$C$117=2010,Brondata!E25,IF(Rekenblad!$C$117=2015,Brondata!E52,IF(Rekenblad!$C$117=2020,Brondata!E79))))</f>
        <v>0</v>
      </c>
      <c r="E91" s="157">
        <f>Voorblad!E29*(IF(Rekenblad!$C$117=2010,Brondata!F25,IF(Rekenblad!$C$117=2015,Brondata!F52,IF(Rekenblad!$C$117=2020,Brondata!F79))))</f>
        <v>0</v>
      </c>
      <c r="F91" s="180">
        <f>Voorblad!E29*(IF(Rekenblad!$C$117=2010,Brondata!G25,IF(Rekenblad!$C$117=2015,Brondata!G52,IF(Rekenblad!$C$117=2020,Brondata!G79))))</f>
        <v>0</v>
      </c>
      <c r="G91" s="155">
        <f>Voorblad!E29*(IF(Rekenblad!$C$117=2010,Brondata!H25,IF(Rekenblad!$C$117=2015,Brondata!H52,IF(Rekenblad!$C$117=2020,Brondata!H79))))</f>
        <v>0</v>
      </c>
      <c r="H91" s="179">
        <f>Voorblad!E29*(IF(Rekenblad!$C$117=2010,Brondata!I25,IF(Rekenblad!$C$117=2015,Brondata!I52,IF(Rekenblad!$C$117=2020,Brondata!I79))))</f>
        <v>0</v>
      </c>
      <c r="I91" s="157">
        <f>Voorblad!E29*(IF(Rekenblad!$C$117=2010,Brondata!J25,IF(Rekenblad!$C$117=2015,Brondata!J52,IF(Rekenblad!$C$117=2020,Brondata!J79))))</f>
        <v>0</v>
      </c>
      <c r="J91" s="180">
        <f>Voorblad!E29*(IF(Rekenblad!$C$117=2010,Brondata!K25,IF(Rekenblad!$C$117=2015,Brondata!K52,IF(Rekenblad!$C$117=2020,Brondata!K79))))</f>
        <v>0</v>
      </c>
      <c r="K91" s="155">
        <f>Voorblad!E29*(IF(Rekenblad!$C$117=2010,Brondata!L25,IF(Rekenblad!$C$117=2015,Brondata!L52,IF(Rekenblad!$C$117=2020,Brondata!L79))))</f>
        <v>0</v>
      </c>
      <c r="L91" s="179">
        <f>Voorblad!E29*(IF(Rekenblad!$C$117=2010,Brondata!M25,IF(Rekenblad!$C$117=2015,Brondata!M52,IF(Rekenblad!$C$117=2020,Brondata!M79))))</f>
        <v>0</v>
      </c>
      <c r="M91" s="157">
        <f>Voorblad!E29*(IF(Rekenblad!$C$117=2010,Brondata!N25,IF(Rekenblad!$C$117=2015,Brondata!N52,IF(Rekenblad!$C$117=2020,Brondata!N79))))</f>
        <v>0</v>
      </c>
      <c r="N91" s="180">
        <f>Voorblad!E29*(IF(Rekenblad!$C$117=2010,Brondata!O25,IF(Rekenblad!$C$117=2015,Brondata!O52,IF(Rekenblad!$C$117=2020,Brondata!O79))))</f>
        <v>0</v>
      </c>
    </row>
    <row r="92" spans="1:14" ht="13.5" thickBot="1">
      <c r="A92" s="160" t="s">
        <v>3</v>
      </c>
      <c r="B92" s="160" t="s">
        <v>17</v>
      </c>
      <c r="C92" s="145">
        <f>Voorblad!E30*(IF(Rekenblad!$C$117=2010,Brondata!D26,IF(Rekenblad!$C$117=2015,Brondata!D53,IF(Rekenblad!$C$117=2020,Brondata!D80))))</f>
        <v>0.26306565033272844</v>
      </c>
      <c r="D92" s="175">
        <f>Voorblad!E30*(IF(Rekenblad!$C$117=2010,Brondata!E26,IF(Rekenblad!$C$117=2015,Brondata!E53,IF(Rekenblad!$C$117=2020,Brondata!E80))))</f>
        <v>0.16441603145795525</v>
      </c>
      <c r="E92" s="147">
        <f>Voorblad!E30*(IF(Rekenblad!$C$117=2010,Brondata!F26,IF(Rekenblad!$C$117=2015,Brondata!F53,IF(Rekenblad!$C$117=2020,Brondata!F80))))</f>
        <v>0.11673538233514824</v>
      </c>
      <c r="F92" s="176">
        <f>Voorblad!E30*(IF(Rekenblad!$C$117=2010,Brondata!G26,IF(Rekenblad!$C$117=2015,Brondata!G53,IF(Rekenblad!$C$117=2020,Brondata!G80))))</f>
        <v>0.08239110707803994</v>
      </c>
      <c r="G92" s="145">
        <f>Voorblad!E30*(IF(Rekenblad!$C$117=2010,Brondata!H26,IF(Rekenblad!$C$117=2015,Brondata!H53,IF(Rekenblad!$C$117=2020,Brondata!H80))))</f>
        <v>0.009374277071990322</v>
      </c>
      <c r="H92" s="175">
        <f>Voorblad!E30*(IF(Rekenblad!$C$117=2010,Brondata!I26,IF(Rekenblad!$C$117=2015,Brondata!I53,IF(Rekenblad!$C$117=2020,Brondata!I80))))</f>
        <v>0.0058589231699939515</v>
      </c>
      <c r="I92" s="147">
        <f>Voorblad!E30*(IF(Rekenblad!$C$117=2010,Brondata!J26,IF(Rekenblad!$C$117=2015,Brondata!J53,IF(Rekenblad!$C$117=2020,Brondata!J80))))</f>
        <v>0.004159835450695705</v>
      </c>
      <c r="J92" s="176">
        <f>Voorblad!E30*(IF(Rekenblad!$C$117=2010,Brondata!K26,IF(Rekenblad!$C$117=2015,Brondata!K53,IF(Rekenblad!$C$117=2020,Brondata!K80))))</f>
        <v>0.0029294615849969757</v>
      </c>
      <c r="K92" s="145">
        <f>Voorblad!E30*(IF(Rekenblad!$C$117=2010,Brondata!L26,IF(Rekenblad!$C$117=2015,Brondata!L53,IF(Rekenblad!$C$117=2020,Brondata!L80))))</f>
        <v>0.029563943224440416</v>
      </c>
      <c r="L92" s="175">
        <f>Voorblad!E30*(IF(Rekenblad!$C$117=2010,Brondata!M26,IF(Rekenblad!$C$117=2015,Brondata!M53,IF(Rekenblad!$C$117=2020,Brondata!M80))))</f>
        <v>0.022478308015728983</v>
      </c>
      <c r="M92" s="147">
        <f>Voorblad!E30*(IF(Rekenblad!$C$117=2010,Brondata!N26,IF(Rekenblad!$C$117=2015,Brondata!N53,IF(Rekenblad!$C$117=2020,Brondata!N80))))</f>
        <v>0.019314489503932247</v>
      </c>
      <c r="N92" s="176">
        <f>Voorblad!E30*(IF(Rekenblad!$C$117=2010,Brondata!O26,IF(Rekenblad!$C$117=2015,Brondata!O53,IF(Rekenblad!$C$117=2020,Brondata!O80))))</f>
        <v>0.016985567543859652</v>
      </c>
    </row>
    <row r="93" spans="1:14" ht="18" customHeight="1" thickBot="1">
      <c r="A93" s="161"/>
      <c r="B93" s="162" t="s">
        <v>21</v>
      </c>
      <c r="C93" s="163">
        <f aca="true" t="shared" si="3" ref="C93:N93">SUM(C75:C92)</f>
        <v>11.044213159194335</v>
      </c>
      <c r="D93" s="164">
        <f t="shared" si="3"/>
        <v>6.9026332244964586</v>
      </c>
      <c r="E93" s="165">
        <f t="shared" si="3"/>
        <v>4.945288627596172</v>
      </c>
      <c r="F93" s="166">
        <f t="shared" si="3"/>
        <v>4.224773903822081</v>
      </c>
      <c r="G93" s="163">
        <f t="shared" si="3"/>
        <v>0.9116093038083147</v>
      </c>
      <c r="H93" s="164">
        <f t="shared" si="3"/>
        <v>0.5697558148801967</v>
      </c>
      <c r="I93" s="165">
        <f t="shared" si="3"/>
        <v>0.4081415960694632</v>
      </c>
      <c r="J93" s="166">
        <f t="shared" si="3"/>
        <v>0.37168234862050126</v>
      </c>
      <c r="K93" s="163">
        <f t="shared" si="3"/>
        <v>0.4298839933772414</v>
      </c>
      <c r="L93" s="164">
        <f t="shared" si="3"/>
        <v>0.267404974787249</v>
      </c>
      <c r="M93" s="165">
        <f t="shared" si="3"/>
        <v>0.19485619357645906</v>
      </c>
      <c r="N93" s="166">
        <f t="shared" si="3"/>
        <v>0.18922601280220186</v>
      </c>
    </row>
    <row r="96" spans="1:2" ht="13.5" thickBot="1">
      <c r="A96" s="69"/>
      <c r="B96" s="64" t="s">
        <v>37</v>
      </c>
    </row>
    <row r="97" spans="1:14" ht="14.25">
      <c r="A97" s="69"/>
      <c r="B97" s="181" t="s">
        <v>36</v>
      </c>
      <c r="C97" s="167" t="s">
        <v>39</v>
      </c>
      <c r="D97" s="168"/>
      <c r="E97" s="168"/>
      <c r="F97" s="169"/>
      <c r="G97" s="167" t="s">
        <v>83</v>
      </c>
      <c r="H97" s="168"/>
      <c r="I97" s="168"/>
      <c r="J97" s="169"/>
      <c r="K97" s="170" t="s">
        <v>84</v>
      </c>
      <c r="L97" s="171"/>
      <c r="M97" s="171"/>
      <c r="N97" s="172"/>
    </row>
    <row r="98" spans="1:14" ht="13.5" thickBot="1">
      <c r="A98" s="182"/>
      <c r="B98" s="183"/>
      <c r="C98" s="133" t="s">
        <v>47</v>
      </c>
      <c r="D98" s="134" t="s">
        <v>48</v>
      </c>
      <c r="E98" s="135" t="s">
        <v>49</v>
      </c>
      <c r="F98" s="136" t="s">
        <v>50</v>
      </c>
      <c r="G98" s="133" t="s">
        <v>47</v>
      </c>
      <c r="H98" s="134" t="s">
        <v>48</v>
      </c>
      <c r="I98" s="135" t="s">
        <v>49</v>
      </c>
      <c r="J98" s="136" t="s">
        <v>50</v>
      </c>
      <c r="K98" s="133" t="s">
        <v>47</v>
      </c>
      <c r="L98" s="134" t="s">
        <v>48</v>
      </c>
      <c r="M98" s="135" t="s">
        <v>49</v>
      </c>
      <c r="N98" s="136" t="s">
        <v>50</v>
      </c>
    </row>
    <row r="99" spans="1:14" ht="12.75">
      <c r="A99" s="184"/>
      <c r="B99" s="185">
        <v>2010</v>
      </c>
      <c r="C99" s="150">
        <f aca="true" t="shared" si="4" ref="C99:N99">C93/C23</f>
        <v>0.7466624826689596</v>
      </c>
      <c r="D99" s="151">
        <f t="shared" si="4"/>
        <v>0.7466624826689597</v>
      </c>
      <c r="E99" s="152">
        <f t="shared" si="4"/>
        <v>0.7459876434667072</v>
      </c>
      <c r="F99" s="153">
        <f t="shared" si="4"/>
        <v>0.7788132506029284</v>
      </c>
      <c r="G99" s="150">
        <f t="shared" si="4"/>
        <v>0.6288560827398425</v>
      </c>
      <c r="H99" s="151">
        <f t="shared" si="4"/>
        <v>0.6288560827398426</v>
      </c>
      <c r="I99" s="152">
        <f t="shared" si="4"/>
        <v>0.6282389441396884</v>
      </c>
      <c r="J99" s="153">
        <f t="shared" si="4"/>
        <v>0.6639207773330004</v>
      </c>
      <c r="K99" s="150">
        <f t="shared" si="4"/>
        <v>0.9836536605816173</v>
      </c>
      <c r="L99" s="151">
        <f t="shared" si="4"/>
        <v>0.9872673343691705</v>
      </c>
      <c r="M99" s="152">
        <f t="shared" si="4"/>
        <v>0.9908531131057811</v>
      </c>
      <c r="N99" s="153">
        <f t="shared" si="4"/>
        <v>0.9547628799260961</v>
      </c>
    </row>
    <row r="100" spans="1:14" ht="12.75">
      <c r="A100" s="184"/>
      <c r="B100" s="185">
        <v>2015</v>
      </c>
      <c r="C100" s="150">
        <f aca="true" t="shared" si="5" ref="C100:N100">C93/C46</f>
        <v>1.1976608064350123</v>
      </c>
      <c r="D100" s="151">
        <f t="shared" si="5"/>
        <v>1.1976608064350123</v>
      </c>
      <c r="E100" s="152">
        <f t="shared" si="5"/>
        <v>1.1979167378355795</v>
      </c>
      <c r="F100" s="153">
        <f t="shared" si="5"/>
        <v>1.1732026418501535</v>
      </c>
      <c r="G100" s="150">
        <f t="shared" si="5"/>
        <v>1.02594959905555</v>
      </c>
      <c r="H100" s="151">
        <f t="shared" si="5"/>
        <v>1.02594959905555</v>
      </c>
      <c r="I100" s="152">
        <f t="shared" si="5"/>
        <v>1.02556943429985</v>
      </c>
      <c r="J100" s="153">
        <f t="shared" si="5"/>
        <v>0.9956433511410665</v>
      </c>
      <c r="K100" s="150">
        <f t="shared" si="5"/>
        <v>1.1681126685846215</v>
      </c>
      <c r="L100" s="151">
        <f t="shared" si="5"/>
        <v>1.1445000957825482</v>
      </c>
      <c r="M100" s="152">
        <f t="shared" si="5"/>
        <v>1.122155048931534</v>
      </c>
      <c r="N100" s="153">
        <f t="shared" si="5"/>
        <v>1.149183196764589</v>
      </c>
    </row>
    <row r="101" spans="1:14" ht="13.5" thickBot="1">
      <c r="A101" s="184"/>
      <c r="B101" s="186">
        <v>2020</v>
      </c>
      <c r="C101" s="155">
        <f aca="true" t="shared" si="6" ref="C101:N101">C93/C69</f>
        <v>2.2452930178192854</v>
      </c>
      <c r="D101" s="156">
        <f t="shared" si="6"/>
        <v>2.2452930178192854</v>
      </c>
      <c r="E101" s="157">
        <f t="shared" si="6"/>
        <v>2.250424037269485</v>
      </c>
      <c r="F101" s="158">
        <f t="shared" si="6"/>
        <v>2.2489820834973493</v>
      </c>
      <c r="G101" s="155">
        <f t="shared" si="6"/>
        <v>2.199308309316282</v>
      </c>
      <c r="H101" s="156">
        <f t="shared" si="6"/>
        <v>2.1993083093162817</v>
      </c>
      <c r="I101" s="157">
        <f t="shared" si="6"/>
        <v>2.201397876901182</v>
      </c>
      <c r="J101" s="158">
        <f t="shared" si="6"/>
        <v>2.17478534985423</v>
      </c>
      <c r="K101" s="155">
        <f t="shared" si="6"/>
        <v>1.5869886779206364</v>
      </c>
      <c r="L101" s="156">
        <f t="shared" si="6"/>
        <v>1.4746797072161206</v>
      </c>
      <c r="M101" s="157">
        <f t="shared" si="6"/>
        <v>1.3785757809694317</v>
      </c>
      <c r="N101" s="158">
        <f t="shared" si="6"/>
        <v>1.4621175665311215</v>
      </c>
    </row>
    <row r="102" spans="1:9" ht="12.75">
      <c r="A102" s="69"/>
      <c r="I102" s="66"/>
    </row>
    <row r="104" ht="13.5" thickBot="1">
      <c r="B104" s="64" t="s">
        <v>40</v>
      </c>
    </row>
    <row r="105" spans="2:5" ht="13.5" thickBot="1">
      <c r="B105" s="187" t="s">
        <v>38</v>
      </c>
      <c r="C105" s="188" t="s">
        <v>31</v>
      </c>
      <c r="D105" s="188" t="s">
        <v>32</v>
      </c>
      <c r="E105" s="188" t="s">
        <v>33</v>
      </c>
    </row>
    <row r="106" spans="2:5" ht="12.75">
      <c r="B106" s="185">
        <v>2010</v>
      </c>
      <c r="C106" s="189">
        <f>IF(AND(Rekenblad!C117=2010,Rekenblad!C123="D"),Rekenblad!C99,IF(AND(Rekenblad!C117=2010,Rekenblad!C123="C"),Rekenblad!D99,IF(AND(Rekenblad!C117=2010,Rekenblad!C123="E"),Rekenblad!E99,IF(AND(Rekenblad!C117=2010,Rekenblad!C123="B"),Rekenblad!F99,""))))</f>
      </c>
      <c r="D106" s="189">
        <f>IF(AND(Rekenblad!C117=2010,Rekenblad!C123="D"),Rekenblad!G99,IF(AND(Rekenblad!C117=2010,Rekenblad!C123="C"),Rekenblad!H99,IF(AND(Rekenblad!C117=2010,Rekenblad!C123="E"),Rekenblad!I99,IF(AND(Rekenblad!C117=2010,Rekenblad!C123="B"),Rekenblad!J99,""))))</f>
      </c>
      <c r="E106" s="189">
        <f>IF(AND(Rekenblad!C117=2010,Rekenblad!C123="D"),Rekenblad!K99,IF(AND(Rekenblad!C117=2010,Rekenblad!C123="C"),Rekenblad!L99,IF(AND(Rekenblad!C117=2010,Rekenblad!C123="E"),Rekenblad!M99,IF(AND(Rekenblad!C117=2010,Rekenblad!C123="B"),Rekenblad!N99,""))))</f>
      </c>
    </row>
    <row r="107" spans="2:5" ht="12.75">
      <c r="B107" s="185">
        <v>2015</v>
      </c>
      <c r="C107" s="189">
        <f>IF(AND(Rekenblad!C117=2015,Rekenblad!C123="D"),Rekenblad!C100,IF(AND(Rekenblad!C117=2015,Rekenblad!C123="C"),Rekenblad!D100,IF(AND(Rekenblad!C117=2015,Rekenblad!C123="E"),Rekenblad!E100,IF(AND(Rekenblad!C117=2015,Rekenblad!C123="B"),Rekenblad!F100,""))))</f>
        <v>1.1976608064350123</v>
      </c>
      <c r="D107" s="189">
        <f>IF(AND(Rekenblad!C117=2015,Rekenblad!C123="D"),Rekenblad!G100,IF(AND(Rekenblad!C117=2015,Rekenblad!C123="C"),Rekenblad!H100,IF(AND(Rekenblad!C117=2015,Rekenblad!C123="E"),Rekenblad!I100,IF(AND(Rekenblad!C117=2015,Rekenblad!C123="B"),Rekenblad!J100,""))))</f>
        <v>1.02594959905555</v>
      </c>
      <c r="E107" s="189">
        <f>IF(AND(Rekenblad!C117=2015,Rekenblad!C123="D"),Rekenblad!K100,IF(AND(Rekenblad!C117=2015,Rekenblad!C123="C"),Rekenblad!L100,IF(AND(Rekenblad!C117=2015,Rekenblad!C123="E"),Rekenblad!M100,IF(AND(Rekenblad!C117=2015,Rekenblad!C123="B"),Rekenblad!N100,""))))</f>
        <v>1.1681126685846215</v>
      </c>
    </row>
    <row r="108" spans="2:5" ht="13.5" thickBot="1">
      <c r="B108" s="186">
        <v>2020</v>
      </c>
      <c r="C108" s="190">
        <f>IF(AND(Rekenblad!C117=2020,Rekenblad!C123="D"),Rekenblad!C101,IF(AND(Rekenblad!C117=2020,Rekenblad!C123="C"),Rekenblad!D101,IF(AND(Rekenblad!C117=2020,Rekenblad!C123="E"),Rekenblad!E101,IF(AND(Rekenblad!C117=2020,Rekenblad!C123="B"),Rekenblad!F101,""))))</f>
      </c>
      <c r="D108" s="190">
        <f>IF(AND(Rekenblad!C117=2020,Rekenblad!C123="D"),Rekenblad!G101,IF(AND(Rekenblad!C117=2020,Rekenblad!C123="C"),Rekenblad!H101,IF(AND(Rekenblad!C117=2020,Rekenblad!C123="E"),Rekenblad!I101,IF(AND(Rekenblad!C117=2020,Rekenblad!C123="B"),Rekenblad!J101,""))))</f>
      </c>
      <c r="E108" s="190">
        <f>IF(AND(Rekenblad!C117=2020,Rekenblad!C123="D"),Rekenblad!K101,IF(AND(Rekenblad!C117=2020,Rekenblad!C123="C"),Rekenblad!L101,IF(AND(Rekenblad!C117=2020,Rekenblad!C123="E"),Rekenblad!M101,IF(AND(Rekenblad!C117=2020,Rekenblad!C123="B"),Rekenblad!N101,""))))</f>
      </c>
    </row>
    <row r="110" ht="13.5" thickBot="1"/>
    <row r="111" spans="2:5" ht="12.75">
      <c r="B111" s="191" t="s">
        <v>45</v>
      </c>
      <c r="C111" s="192" t="s">
        <v>41</v>
      </c>
      <c r="D111" s="193"/>
      <c r="E111" s="194" t="str">
        <f>IF(OR(Rekenblad!C117=2010,Rekenblad!C117=2015,Rekenblad!C117=2020),"OK","Onjuiste invoer, kies 2010, 2015 of 2020")</f>
        <v>OK</v>
      </c>
    </row>
    <row r="112" spans="2:5" ht="12.75">
      <c r="B112" s="195"/>
      <c r="C112" s="196" t="s">
        <v>46</v>
      </c>
      <c r="D112" s="197"/>
      <c r="E112" s="198" t="str">
        <f>IF(OR(Rekenblad!C123="B",Rekenblad!C123="C",Rekenblad!C123="D",Rekenblad!C123="E"),"OK","Onjuiste invoer, kies B, C, D of E")</f>
        <v>OK</v>
      </c>
    </row>
    <row r="113" spans="2:5" ht="13.5" thickBot="1">
      <c r="B113" s="199"/>
      <c r="C113" s="200" t="s">
        <v>42</v>
      </c>
      <c r="D113" s="201"/>
      <c r="E113" s="202" t="str">
        <f>IF(OR(Voorblad!E31&lt;0.97,Voorblad!E31&gt;1.02),"Onjuiste invoer, som groter of kleiner dan 1","OK")</f>
        <v>OK</v>
      </c>
    </row>
    <row r="115" ht="13.5" thickBot="1"/>
    <row r="116" spans="2:3" ht="12.75">
      <c r="B116" s="203" t="s">
        <v>65</v>
      </c>
      <c r="C116" s="204"/>
    </row>
    <row r="117" spans="2:3" ht="12.75">
      <c r="B117" s="205">
        <v>2</v>
      </c>
      <c r="C117" s="206">
        <f>INDEX(B118:B120,B117)</f>
        <v>2015</v>
      </c>
    </row>
    <row r="118" spans="2:3" ht="12.75">
      <c r="B118" s="207">
        <v>2010</v>
      </c>
      <c r="C118" s="208"/>
    </row>
    <row r="119" spans="2:3" ht="12.75">
      <c r="B119" s="209">
        <f>B118+5</f>
        <v>2015</v>
      </c>
      <c r="C119" s="208"/>
    </row>
    <row r="120" spans="2:3" ht="13.5" thickBot="1">
      <c r="B120" s="210">
        <f>B119+5</f>
        <v>2020</v>
      </c>
      <c r="C120" s="211"/>
    </row>
    <row r="121" ht="13.5" thickBot="1"/>
    <row r="122" spans="2:3" ht="12.75">
      <c r="B122" s="203" t="s">
        <v>66</v>
      </c>
      <c r="C122" s="204"/>
    </row>
    <row r="123" spans="2:3" ht="12.75">
      <c r="B123" s="205">
        <v>3</v>
      </c>
      <c r="C123" s="206" t="str">
        <f>INDEX(C124:C127,B123)</f>
        <v>D</v>
      </c>
    </row>
    <row r="124" spans="2:3" ht="12.75">
      <c r="B124" s="212" t="s">
        <v>58</v>
      </c>
      <c r="C124" s="208" t="s">
        <v>50</v>
      </c>
    </row>
    <row r="125" spans="2:3" ht="12.75">
      <c r="B125" s="213" t="s">
        <v>59</v>
      </c>
      <c r="C125" s="208" t="s">
        <v>48</v>
      </c>
    </row>
    <row r="126" spans="2:3" ht="12.75">
      <c r="B126" s="213" t="s">
        <v>60</v>
      </c>
      <c r="C126" s="208" t="s">
        <v>47</v>
      </c>
    </row>
    <row r="127" spans="2:3" ht="13.5" thickBot="1">
      <c r="B127" s="214" t="s">
        <v>61</v>
      </c>
      <c r="C127" s="211" t="s">
        <v>49</v>
      </c>
    </row>
  </sheetData>
  <sheetProtection password="E94E" sheet="1" objects="1" scenarios="1"/>
  <mergeCells count="25">
    <mergeCell ref="K3:N3"/>
    <mergeCell ref="G97:J97"/>
    <mergeCell ref="K97:N97"/>
    <mergeCell ref="G73:J73"/>
    <mergeCell ref="K73:N73"/>
    <mergeCell ref="K26:N26"/>
    <mergeCell ref="B116:C116"/>
    <mergeCell ref="B122:C122"/>
    <mergeCell ref="A73:B73"/>
    <mergeCell ref="C73:F73"/>
    <mergeCell ref="C97:F97"/>
    <mergeCell ref="B97:B98"/>
    <mergeCell ref="C111:D111"/>
    <mergeCell ref="C112:D112"/>
    <mergeCell ref="C113:D113"/>
    <mergeCell ref="A3:B3"/>
    <mergeCell ref="C3:F3"/>
    <mergeCell ref="G3:J3"/>
    <mergeCell ref="A26:B26"/>
    <mergeCell ref="C26:F26"/>
    <mergeCell ref="G26:J26"/>
    <mergeCell ref="A49:B49"/>
    <mergeCell ref="C49:F49"/>
    <mergeCell ref="G49:J49"/>
    <mergeCell ref="K49:N49"/>
  </mergeCell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70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="80" zoomScaleNormal="80" workbookViewId="0" topLeftCell="Q1">
      <selection activeCell="W7" sqref="W7"/>
    </sheetView>
  </sheetViews>
  <sheetFormatPr defaultColWidth="9.140625" defaultRowHeight="12.75"/>
  <cols>
    <col min="1" max="1" width="0" style="64" hidden="1" customWidth="1"/>
    <col min="2" max="2" width="30.57421875" style="64" hidden="1" customWidth="1"/>
    <col min="3" max="16" width="0" style="64" hidden="1" customWidth="1"/>
    <col min="17" max="16384" width="9.140625" style="64" customWidth="1"/>
  </cols>
  <sheetData>
    <row r="1" ht="18">
      <c r="A1" s="63" t="s">
        <v>76</v>
      </c>
    </row>
    <row r="3" spans="1:15" ht="15.75">
      <c r="A3" s="65">
        <v>2010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6.5" thickBot="1">
      <c r="A4" s="67" t="s">
        <v>70</v>
      </c>
      <c r="B4" s="68"/>
      <c r="C4" s="68"/>
      <c r="D4" s="69"/>
      <c r="E4" s="69"/>
      <c r="F4" s="69"/>
      <c r="G4" s="70"/>
      <c r="H4" s="70"/>
      <c r="I4" s="69"/>
      <c r="J4" s="69"/>
      <c r="K4" s="69"/>
      <c r="L4" s="69"/>
      <c r="M4" s="70"/>
      <c r="N4" s="70"/>
      <c r="O4" s="70"/>
    </row>
    <row r="5" spans="1:15" ht="12.75">
      <c r="A5" s="71" t="s">
        <v>8</v>
      </c>
      <c r="B5" s="72" t="s">
        <v>9</v>
      </c>
      <c r="C5" s="73" t="s">
        <v>24</v>
      </c>
      <c r="D5" s="74" t="s">
        <v>16</v>
      </c>
      <c r="E5" s="75"/>
      <c r="F5" s="75"/>
      <c r="G5" s="76"/>
      <c r="H5" s="75" t="s">
        <v>16</v>
      </c>
      <c r="I5" s="75"/>
      <c r="J5" s="75"/>
      <c r="K5" s="75"/>
      <c r="L5" s="74" t="s">
        <v>16</v>
      </c>
      <c r="M5" s="75"/>
      <c r="N5" s="75"/>
      <c r="O5" s="76"/>
    </row>
    <row r="6" spans="1:15" ht="14.25">
      <c r="A6" s="77"/>
      <c r="B6" s="78"/>
      <c r="C6" s="79" t="s">
        <v>23</v>
      </c>
      <c r="D6" s="80" t="s">
        <v>77</v>
      </c>
      <c r="E6" s="70"/>
      <c r="F6" s="70"/>
      <c r="G6" s="81"/>
      <c r="H6" s="70" t="s">
        <v>78</v>
      </c>
      <c r="I6" s="69"/>
      <c r="J6" s="70"/>
      <c r="K6" s="70"/>
      <c r="L6" s="82" t="s">
        <v>79</v>
      </c>
      <c r="M6" s="69"/>
      <c r="N6" s="83"/>
      <c r="O6" s="81"/>
    </row>
    <row r="7" spans="1:15" ht="12.75">
      <c r="A7" s="77"/>
      <c r="B7" s="78"/>
      <c r="C7" s="79" t="s">
        <v>22</v>
      </c>
      <c r="D7" s="80"/>
      <c r="E7" s="70"/>
      <c r="F7" s="70"/>
      <c r="G7" s="81"/>
      <c r="H7" s="70"/>
      <c r="I7" s="70"/>
      <c r="J7" s="70"/>
      <c r="K7" s="70"/>
      <c r="L7" s="80"/>
      <c r="M7" s="83"/>
      <c r="N7" s="83"/>
      <c r="O7" s="81"/>
    </row>
    <row r="8" spans="1:15" ht="13.5" thickBot="1">
      <c r="A8" s="84"/>
      <c r="B8" s="85"/>
      <c r="C8" s="86" t="s">
        <v>71</v>
      </c>
      <c r="D8" s="87" t="s">
        <v>72</v>
      </c>
      <c r="E8" s="88" t="s">
        <v>73</v>
      </c>
      <c r="F8" s="88" t="s">
        <v>74</v>
      </c>
      <c r="G8" s="89" t="s">
        <v>75</v>
      </c>
      <c r="H8" s="87" t="s">
        <v>72</v>
      </c>
      <c r="I8" s="88" t="s">
        <v>73</v>
      </c>
      <c r="J8" s="88" t="s">
        <v>74</v>
      </c>
      <c r="K8" s="89" t="s">
        <v>75</v>
      </c>
      <c r="L8" s="87" t="s">
        <v>72</v>
      </c>
      <c r="M8" s="88" t="s">
        <v>73</v>
      </c>
      <c r="N8" s="88" t="s">
        <v>74</v>
      </c>
      <c r="O8" s="89" t="s">
        <v>75</v>
      </c>
    </row>
    <row r="9" spans="1:15" ht="13.5" thickBot="1">
      <c r="A9" s="90" t="s">
        <v>5</v>
      </c>
      <c r="B9" s="91" t="s">
        <v>10</v>
      </c>
      <c r="C9" s="92">
        <v>0.030452963839064717</v>
      </c>
      <c r="D9" s="93">
        <v>26.988</v>
      </c>
      <c r="E9" s="94">
        <v>16.8675</v>
      </c>
      <c r="F9" s="94">
        <v>11.9759</v>
      </c>
      <c r="G9" s="94">
        <v>12.3625</v>
      </c>
      <c r="H9" s="93">
        <v>1.82408</v>
      </c>
      <c r="I9" s="95">
        <v>1.14005</v>
      </c>
      <c r="J9" s="95">
        <v>0.809435</v>
      </c>
      <c r="K9" s="96">
        <v>0.83492</v>
      </c>
      <c r="L9" s="94">
        <v>2.19149</v>
      </c>
      <c r="M9" s="94">
        <v>1.22092</v>
      </c>
      <c r="N9" s="94">
        <v>0.787549</v>
      </c>
      <c r="O9" s="97">
        <v>0.70686</v>
      </c>
    </row>
    <row r="10" spans="1:15" ht="13.5" thickBot="1">
      <c r="A10" s="98" t="s">
        <v>6</v>
      </c>
      <c r="B10" s="99" t="s">
        <v>10</v>
      </c>
      <c r="C10" s="100">
        <v>0.02109361000958629</v>
      </c>
      <c r="D10" s="101">
        <v>21.56</v>
      </c>
      <c r="E10" s="102">
        <v>13.475</v>
      </c>
      <c r="F10" s="102">
        <v>9.6683125</v>
      </c>
      <c r="G10" s="102">
        <v>8.983333333333333</v>
      </c>
      <c r="H10" s="101">
        <v>1.504</v>
      </c>
      <c r="I10" s="103">
        <v>0.94</v>
      </c>
      <c r="J10" s="103">
        <v>0.6674</v>
      </c>
      <c r="K10" s="104">
        <v>0.63</v>
      </c>
      <c r="L10" s="102">
        <v>0.989171</v>
      </c>
      <c r="M10" s="102">
        <v>0.567771</v>
      </c>
      <c r="N10" s="102">
        <v>0.37961100000000003</v>
      </c>
      <c r="O10" s="105">
        <v>0.36777099999999996</v>
      </c>
    </row>
    <row r="11" spans="1:15" ht="12.75">
      <c r="A11" s="77" t="s">
        <v>7</v>
      </c>
      <c r="B11" s="78" t="s">
        <v>10</v>
      </c>
      <c r="C11" s="106">
        <v>0.10971879737761667</v>
      </c>
      <c r="D11" s="107">
        <v>19.593632</v>
      </c>
      <c r="E11" s="108">
        <v>12.24602</v>
      </c>
      <c r="F11" s="108">
        <v>8.78651935</v>
      </c>
      <c r="G11" s="108">
        <v>8.07324</v>
      </c>
      <c r="H11" s="109">
        <v>1.3267037331985854</v>
      </c>
      <c r="I11" s="108">
        <v>0.8291898332491158</v>
      </c>
      <c r="J11" s="108">
        <v>0.5949437053562406</v>
      </c>
      <c r="K11" s="108">
        <v>0.5466468721576554</v>
      </c>
      <c r="L11" s="109">
        <v>0.672971</v>
      </c>
      <c r="M11" s="108">
        <v>0.397771</v>
      </c>
      <c r="N11" s="108">
        <v>0.274891</v>
      </c>
      <c r="O11" s="110">
        <v>0.33777100000000004</v>
      </c>
    </row>
    <row r="12" spans="1:15" ht="12.75">
      <c r="A12" s="77"/>
      <c r="B12" s="78" t="s">
        <v>11</v>
      </c>
      <c r="C12" s="100">
        <v>0.0020526395613555464</v>
      </c>
      <c r="D12" s="111">
        <v>19.593632</v>
      </c>
      <c r="E12" s="112">
        <v>12.24602</v>
      </c>
      <c r="F12" s="112">
        <v>8.78651935</v>
      </c>
      <c r="G12" s="112">
        <v>8.07324</v>
      </c>
      <c r="H12" s="113">
        <v>3.9187264</v>
      </c>
      <c r="I12" s="112">
        <v>2.449204</v>
      </c>
      <c r="J12" s="112">
        <v>1.75730387</v>
      </c>
      <c r="K12" s="112">
        <v>1.614648</v>
      </c>
      <c r="L12" s="113">
        <v>0.43117099999999997</v>
      </c>
      <c r="M12" s="112">
        <v>0.267771</v>
      </c>
      <c r="N12" s="112">
        <v>0.194811</v>
      </c>
      <c r="O12" s="114">
        <v>0.227771</v>
      </c>
    </row>
    <row r="13" spans="1:15" ht="13.5" thickBot="1">
      <c r="A13" s="77"/>
      <c r="B13" s="78" t="s">
        <v>12</v>
      </c>
      <c r="C13" s="115">
        <v>0</v>
      </c>
      <c r="D13" s="101">
        <v>19.593632</v>
      </c>
      <c r="E13" s="102">
        <v>12.24602</v>
      </c>
      <c r="F13" s="102">
        <v>8.78651935</v>
      </c>
      <c r="G13" s="102">
        <v>8.07324</v>
      </c>
      <c r="H13" s="116">
        <v>3.9187264</v>
      </c>
      <c r="I13" s="102">
        <v>2.449204</v>
      </c>
      <c r="J13" s="102">
        <v>1.75730387</v>
      </c>
      <c r="K13" s="102">
        <v>1.614648</v>
      </c>
      <c r="L13" s="116">
        <v>0.133571</v>
      </c>
      <c r="M13" s="102">
        <v>0.107771</v>
      </c>
      <c r="N13" s="102">
        <v>0.096251</v>
      </c>
      <c r="O13" s="105">
        <v>0.107771</v>
      </c>
    </row>
    <row r="14" spans="1:15" ht="12.75">
      <c r="A14" s="90" t="s">
        <v>0</v>
      </c>
      <c r="B14" s="91" t="s">
        <v>10</v>
      </c>
      <c r="C14" s="100">
        <v>0.1820410236483735</v>
      </c>
      <c r="D14" s="111">
        <v>17.236816</v>
      </c>
      <c r="E14" s="112">
        <v>10.77301</v>
      </c>
      <c r="F14" s="112">
        <v>7.729634675</v>
      </c>
      <c r="G14" s="112">
        <v>6.3293</v>
      </c>
      <c r="H14" s="113">
        <v>1.1671214471955533</v>
      </c>
      <c r="I14" s="112">
        <v>0.7294509044972208</v>
      </c>
      <c r="J14" s="112">
        <v>0.523381023976756</v>
      </c>
      <c r="K14" s="112">
        <v>0.42856301162203136</v>
      </c>
      <c r="L14" s="113">
        <v>0.524171</v>
      </c>
      <c r="M14" s="112">
        <v>0.317771</v>
      </c>
      <c r="N14" s="112">
        <v>0.225611</v>
      </c>
      <c r="O14" s="114">
        <v>0.24777100000000002</v>
      </c>
    </row>
    <row r="15" spans="1:15" ht="12.75">
      <c r="A15" s="77"/>
      <c r="B15" s="78" t="s">
        <v>11</v>
      </c>
      <c r="C15" s="100">
        <v>0.14629500601964002</v>
      </c>
      <c r="D15" s="111">
        <v>17.236816</v>
      </c>
      <c r="E15" s="112">
        <v>10.77301</v>
      </c>
      <c r="F15" s="112">
        <v>7.729634675</v>
      </c>
      <c r="G15" s="112">
        <v>6.3293</v>
      </c>
      <c r="H15" s="113">
        <v>3.4473632000000003</v>
      </c>
      <c r="I15" s="112">
        <v>2.154602</v>
      </c>
      <c r="J15" s="112">
        <v>1.5459269350000002</v>
      </c>
      <c r="K15" s="112">
        <v>1.26586</v>
      </c>
      <c r="L15" s="113">
        <v>0.338171</v>
      </c>
      <c r="M15" s="112">
        <v>0.21777100000000002</v>
      </c>
      <c r="N15" s="112">
        <v>0.16401100000000002</v>
      </c>
      <c r="O15" s="114">
        <v>0.177771</v>
      </c>
    </row>
    <row r="16" spans="1:15" ht="12.75">
      <c r="A16" s="77"/>
      <c r="B16" s="78" t="s">
        <v>12</v>
      </c>
      <c r="C16" s="100">
        <v>0</v>
      </c>
      <c r="D16" s="111">
        <v>17.236816</v>
      </c>
      <c r="E16" s="112">
        <v>10.77301</v>
      </c>
      <c r="F16" s="112">
        <v>7.729634675</v>
      </c>
      <c r="G16" s="112">
        <v>6.3293</v>
      </c>
      <c r="H16" s="113">
        <v>3.4473632000000003</v>
      </c>
      <c r="I16" s="112">
        <v>2.154602</v>
      </c>
      <c r="J16" s="112">
        <v>1.5459269350000002</v>
      </c>
      <c r="K16" s="112">
        <v>1.26586</v>
      </c>
      <c r="L16" s="113">
        <v>0.114971</v>
      </c>
      <c r="M16" s="112">
        <v>0.09777100000000001</v>
      </c>
      <c r="N16" s="112">
        <v>0.090091</v>
      </c>
      <c r="O16" s="114">
        <v>0.09777100000000001</v>
      </c>
    </row>
    <row r="17" spans="1:15" ht="13.5" thickBot="1">
      <c r="A17" s="84"/>
      <c r="B17" s="85" t="s">
        <v>13</v>
      </c>
      <c r="C17" s="100">
        <v>0</v>
      </c>
      <c r="D17" s="111">
        <v>10.3420896</v>
      </c>
      <c r="E17" s="112">
        <v>6.463805999999999</v>
      </c>
      <c r="F17" s="112">
        <v>4.637780804999999</v>
      </c>
      <c r="G17" s="112">
        <v>3.79758</v>
      </c>
      <c r="H17" s="113">
        <v>2.06841792</v>
      </c>
      <c r="I17" s="112">
        <v>1.2927612</v>
      </c>
      <c r="J17" s="112">
        <v>0.927556161</v>
      </c>
      <c r="K17" s="112">
        <v>0.7595160000000001</v>
      </c>
      <c r="L17" s="113">
        <v>0.114971</v>
      </c>
      <c r="M17" s="112">
        <v>0.09777100000000001</v>
      </c>
      <c r="N17" s="112">
        <v>0.090091</v>
      </c>
      <c r="O17" s="114">
        <v>0.09777100000000001</v>
      </c>
    </row>
    <row r="18" spans="1:15" ht="12.75">
      <c r="A18" s="90" t="s">
        <v>1</v>
      </c>
      <c r="B18" s="91" t="s">
        <v>14</v>
      </c>
      <c r="C18" s="106">
        <v>0.09219074757189014</v>
      </c>
      <c r="D18" s="107">
        <v>15.92</v>
      </c>
      <c r="E18" s="108">
        <v>9.95</v>
      </c>
      <c r="F18" s="108">
        <v>7.139125</v>
      </c>
      <c r="G18" s="108">
        <v>6.8</v>
      </c>
      <c r="H18" s="109">
        <v>3.184</v>
      </c>
      <c r="I18" s="108">
        <v>1.99</v>
      </c>
      <c r="J18" s="108">
        <v>1.4278250000000001</v>
      </c>
      <c r="K18" s="108">
        <v>1.36</v>
      </c>
      <c r="L18" s="109">
        <v>0.300971</v>
      </c>
      <c r="M18" s="108">
        <v>0.197771</v>
      </c>
      <c r="N18" s="108">
        <v>0.15169100000000002</v>
      </c>
      <c r="O18" s="110">
        <v>0.157771</v>
      </c>
    </row>
    <row r="19" spans="1:15" ht="12.75">
      <c r="A19" s="77"/>
      <c r="B19" s="78" t="s">
        <v>15</v>
      </c>
      <c r="C19" s="100">
        <v>0.23060997320000096</v>
      </c>
      <c r="D19" s="111">
        <v>12.36</v>
      </c>
      <c r="E19" s="112">
        <v>7.725</v>
      </c>
      <c r="F19" s="112">
        <v>5.5426875</v>
      </c>
      <c r="G19" s="112">
        <v>3.35</v>
      </c>
      <c r="H19" s="113">
        <v>0.4326000000000001</v>
      </c>
      <c r="I19" s="112">
        <v>0.27037500000000003</v>
      </c>
      <c r="J19" s="112">
        <v>0.19399406250000004</v>
      </c>
      <c r="K19" s="112">
        <v>0.11725000000000002</v>
      </c>
      <c r="L19" s="113">
        <v>0.245171</v>
      </c>
      <c r="M19" s="112">
        <v>0.167771</v>
      </c>
      <c r="N19" s="112">
        <v>0.13321100000000002</v>
      </c>
      <c r="O19" s="114">
        <v>0.107771</v>
      </c>
    </row>
    <row r="20" spans="1:15" ht="13.5" thickBot="1">
      <c r="A20" s="84"/>
      <c r="B20" s="85" t="s">
        <v>20</v>
      </c>
      <c r="C20" s="115">
        <v>0</v>
      </c>
      <c r="D20" s="101">
        <v>12.56</v>
      </c>
      <c r="E20" s="102">
        <v>7.85</v>
      </c>
      <c r="F20" s="102">
        <v>5.632375</v>
      </c>
      <c r="G20" s="102">
        <v>5.233333333333333</v>
      </c>
      <c r="H20" s="116">
        <v>1.2309337134711333</v>
      </c>
      <c r="I20" s="102">
        <v>0.7693335709194583</v>
      </c>
      <c r="J20" s="102">
        <v>0.5519968371347114</v>
      </c>
      <c r="K20" s="105">
        <v>0.4274075393996991</v>
      </c>
      <c r="L20" s="102">
        <v>0.17256125</v>
      </c>
      <c r="M20" s="102">
        <v>0.13685</v>
      </c>
      <c r="N20" s="102">
        <v>0.1192725</v>
      </c>
      <c r="O20" s="105">
        <v>0.08028666666666666</v>
      </c>
    </row>
    <row r="21" spans="1:15" ht="12.75">
      <c r="A21" s="90" t="s">
        <v>2</v>
      </c>
      <c r="B21" s="91" t="s">
        <v>14</v>
      </c>
      <c r="C21" s="100">
        <v>0.03376390451732616</v>
      </c>
      <c r="D21" s="111">
        <v>9.2443458159963</v>
      </c>
      <c r="E21" s="112">
        <v>5.7777161349976875</v>
      </c>
      <c r="F21" s="112">
        <v>4.145511326860841</v>
      </c>
      <c r="G21" s="112">
        <v>4.567164179104477</v>
      </c>
      <c r="H21" s="113">
        <v>1.8488691631992602</v>
      </c>
      <c r="I21" s="112">
        <v>1.1555432269995376</v>
      </c>
      <c r="J21" s="112">
        <v>0.8291022653721682</v>
      </c>
      <c r="K21" s="112">
        <v>0.9134328358208954</v>
      </c>
      <c r="L21" s="113">
        <v>0.300971</v>
      </c>
      <c r="M21" s="112">
        <v>0.197771</v>
      </c>
      <c r="N21" s="112">
        <v>0.15169100000000002</v>
      </c>
      <c r="O21" s="114">
        <v>0.157771</v>
      </c>
    </row>
    <row r="22" spans="1:15" ht="13.5" thickBot="1">
      <c r="A22" s="77"/>
      <c r="B22" s="78" t="s">
        <v>15</v>
      </c>
      <c r="C22" s="100">
        <v>0.14423283506879164</v>
      </c>
      <c r="D22" s="111">
        <v>7.177142857142858</v>
      </c>
      <c r="E22" s="112">
        <v>4.485714285714286</v>
      </c>
      <c r="F22" s="112">
        <v>3.2185</v>
      </c>
      <c r="G22" s="112">
        <v>2.25</v>
      </c>
      <c r="H22" s="113">
        <v>0.25120000000000003</v>
      </c>
      <c r="I22" s="112">
        <v>0.15700000000000003</v>
      </c>
      <c r="J22" s="112">
        <v>0.11264750000000003</v>
      </c>
      <c r="K22" s="112">
        <v>0.07875</v>
      </c>
      <c r="L22" s="113">
        <v>0.245171</v>
      </c>
      <c r="M22" s="112">
        <v>0.167771</v>
      </c>
      <c r="N22" s="112">
        <v>0.13321100000000002</v>
      </c>
      <c r="O22" s="114">
        <v>0.107771</v>
      </c>
    </row>
    <row r="23" spans="1:15" ht="12.75">
      <c r="A23" s="90" t="s">
        <v>4</v>
      </c>
      <c r="B23" s="91" t="s">
        <v>18</v>
      </c>
      <c r="C23" s="117">
        <v>0</v>
      </c>
      <c r="D23" s="107">
        <v>7.177142857142858</v>
      </c>
      <c r="E23" s="108">
        <v>4.485714285714286</v>
      </c>
      <c r="F23" s="108">
        <v>3.2185</v>
      </c>
      <c r="G23" s="108">
        <v>2.25</v>
      </c>
      <c r="H23" s="109">
        <v>1.4354285714285717</v>
      </c>
      <c r="I23" s="108">
        <v>0.8971428571428572</v>
      </c>
      <c r="J23" s="108">
        <v>0.6437</v>
      </c>
      <c r="K23" s="108">
        <v>0.45</v>
      </c>
      <c r="L23" s="109">
        <v>0.10677</v>
      </c>
      <c r="M23" s="108">
        <v>0.10035</v>
      </c>
      <c r="N23" s="108">
        <v>0.09719</v>
      </c>
      <c r="O23" s="110">
        <v>0.05662</v>
      </c>
    </row>
    <row r="24" spans="1:15" ht="12.75">
      <c r="A24" s="77"/>
      <c r="B24" s="78" t="s">
        <v>19</v>
      </c>
      <c r="C24" s="118">
        <v>0</v>
      </c>
      <c r="D24" s="111">
        <v>3.5071999999999997</v>
      </c>
      <c r="E24" s="112">
        <v>2.1919999999999997</v>
      </c>
      <c r="F24" s="112">
        <v>1.57276</v>
      </c>
      <c r="G24" s="112">
        <v>1.461333333333333</v>
      </c>
      <c r="H24" s="113">
        <v>0</v>
      </c>
      <c r="I24" s="112">
        <v>0</v>
      </c>
      <c r="J24" s="112">
        <v>0</v>
      </c>
      <c r="K24" s="112">
        <v>0</v>
      </c>
      <c r="L24" s="113">
        <v>0.1237135</v>
      </c>
      <c r="M24" s="112">
        <v>0.10975</v>
      </c>
      <c r="N24" s="112">
        <v>0.102877</v>
      </c>
      <c r="O24" s="114">
        <v>0.06222</v>
      </c>
    </row>
    <row r="25" spans="1:15" ht="13.5" thickBot="1">
      <c r="A25" s="77"/>
      <c r="B25" s="78" t="s">
        <v>20</v>
      </c>
      <c r="C25" s="119">
        <v>0</v>
      </c>
      <c r="D25" s="101">
        <v>8.9792</v>
      </c>
      <c r="E25" s="102">
        <v>5.612</v>
      </c>
      <c r="F25" s="102">
        <v>4.02661</v>
      </c>
      <c r="G25" s="102">
        <v>4.4896</v>
      </c>
      <c r="H25" s="116">
        <v>0.88</v>
      </c>
      <c r="I25" s="102">
        <v>0.55</v>
      </c>
      <c r="J25" s="102">
        <v>0.39462500000000006</v>
      </c>
      <c r="K25" s="102">
        <v>0.3666666666666667</v>
      </c>
      <c r="L25" s="116">
        <v>0.1237135</v>
      </c>
      <c r="M25" s="102">
        <v>0.10975</v>
      </c>
      <c r="N25" s="102">
        <v>0.102877</v>
      </c>
      <c r="O25" s="105">
        <v>0.06222</v>
      </c>
    </row>
    <row r="26" spans="1:15" ht="13.5" thickBot="1">
      <c r="A26" s="120" t="s">
        <v>3</v>
      </c>
      <c r="B26" s="121" t="s">
        <v>17</v>
      </c>
      <c r="C26" s="115">
        <v>0</v>
      </c>
      <c r="D26" s="107">
        <v>1.4368</v>
      </c>
      <c r="E26" s="122">
        <v>0.898</v>
      </c>
      <c r="F26" s="122">
        <v>0.63758</v>
      </c>
      <c r="G26" s="110">
        <v>0.45</v>
      </c>
      <c r="H26" s="107">
        <v>0.0512</v>
      </c>
      <c r="I26" s="122">
        <v>0.032</v>
      </c>
      <c r="J26" s="122">
        <v>0.02272</v>
      </c>
      <c r="K26" s="110">
        <v>0.016</v>
      </c>
      <c r="L26" s="123">
        <v>0.161471</v>
      </c>
      <c r="M26" s="123">
        <v>0.122771</v>
      </c>
      <c r="N26" s="123">
        <v>0.105491</v>
      </c>
      <c r="O26" s="114">
        <v>0.092771</v>
      </c>
    </row>
    <row r="27" spans="1:15" ht="13.5" thickBot="1">
      <c r="A27" s="124"/>
      <c r="B27" s="125" t="s">
        <v>21</v>
      </c>
      <c r="C27" s="124"/>
      <c r="D27" s="93">
        <v>14.903942189973757</v>
      </c>
      <c r="E27" s="95">
        <v>9.314963868733594</v>
      </c>
      <c r="F27" s="95">
        <v>6.679604016741577</v>
      </c>
      <c r="G27" s="95">
        <v>5.465889493779201</v>
      </c>
      <c r="H27" s="93">
        <v>1.4606568172533938</v>
      </c>
      <c r="I27" s="95">
        <v>0.9129105107833709</v>
      </c>
      <c r="J27" s="95">
        <v>0.6546010703987843</v>
      </c>
      <c r="K27" s="96">
        <v>0.5640873802938808</v>
      </c>
      <c r="L27" s="95">
        <v>0.4403517932533392</v>
      </c>
      <c r="M27" s="95">
        <v>0.272913753168628</v>
      </c>
      <c r="N27" s="95">
        <v>0.19815071489449476</v>
      </c>
      <c r="O27" s="96">
        <v>0.1996990596199405</v>
      </c>
    </row>
    <row r="28" spans="4:15" ht="12.75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4:15" ht="12.7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5.75">
      <c r="A30" s="65">
        <v>2015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6.5" thickBot="1">
      <c r="A31" s="67" t="s">
        <v>70</v>
      </c>
      <c r="B31" s="68"/>
      <c r="C31" s="68"/>
      <c r="D31" s="69"/>
      <c r="E31" s="69"/>
      <c r="F31" s="69"/>
      <c r="G31" s="70"/>
      <c r="H31" s="70"/>
      <c r="I31" s="69"/>
      <c r="J31" s="69"/>
      <c r="K31" s="69"/>
      <c r="L31" s="69"/>
      <c r="M31" s="70"/>
      <c r="N31" s="70"/>
      <c r="O31" s="70"/>
    </row>
    <row r="32" spans="1:15" ht="12.75">
      <c r="A32" s="71" t="s">
        <v>8</v>
      </c>
      <c r="B32" s="72" t="s">
        <v>9</v>
      </c>
      <c r="C32" s="73" t="s">
        <v>24</v>
      </c>
      <c r="D32" s="74" t="s">
        <v>16</v>
      </c>
      <c r="E32" s="75"/>
      <c r="F32" s="75"/>
      <c r="G32" s="76"/>
      <c r="H32" s="75" t="s">
        <v>16</v>
      </c>
      <c r="I32" s="75"/>
      <c r="J32" s="75"/>
      <c r="K32" s="75"/>
      <c r="L32" s="74" t="s">
        <v>16</v>
      </c>
      <c r="M32" s="75"/>
      <c r="N32" s="75"/>
      <c r="O32" s="76"/>
    </row>
    <row r="33" spans="1:15" ht="14.25">
      <c r="A33" s="77"/>
      <c r="B33" s="78"/>
      <c r="C33" s="79" t="s">
        <v>23</v>
      </c>
      <c r="D33" s="80" t="s">
        <v>77</v>
      </c>
      <c r="E33" s="70"/>
      <c r="F33" s="70"/>
      <c r="G33" s="81"/>
      <c r="H33" s="70" t="s">
        <v>78</v>
      </c>
      <c r="I33" s="69"/>
      <c r="J33" s="70"/>
      <c r="K33" s="70"/>
      <c r="L33" s="82" t="s">
        <v>79</v>
      </c>
      <c r="M33" s="69"/>
      <c r="N33" s="83"/>
      <c r="O33" s="81"/>
    </row>
    <row r="34" spans="1:15" ht="12.75">
      <c r="A34" s="77"/>
      <c r="B34" s="78"/>
      <c r="C34" s="79" t="s">
        <v>22</v>
      </c>
      <c r="D34" s="80"/>
      <c r="E34" s="70"/>
      <c r="F34" s="70"/>
      <c r="G34" s="81"/>
      <c r="H34" s="70"/>
      <c r="I34" s="70"/>
      <c r="J34" s="70"/>
      <c r="K34" s="70"/>
      <c r="L34" s="80"/>
      <c r="M34" s="83"/>
      <c r="N34" s="83"/>
      <c r="O34" s="81"/>
    </row>
    <row r="35" spans="1:15" ht="13.5" thickBot="1">
      <c r="A35" s="84"/>
      <c r="B35" s="85"/>
      <c r="C35" s="86" t="s">
        <v>71</v>
      </c>
      <c r="D35" s="87" t="s">
        <v>72</v>
      </c>
      <c r="E35" s="88" t="s">
        <v>73</v>
      </c>
      <c r="F35" s="88" t="s">
        <v>74</v>
      </c>
      <c r="G35" s="89" t="s">
        <v>75</v>
      </c>
      <c r="H35" s="87" t="s">
        <v>72</v>
      </c>
      <c r="I35" s="88" t="s">
        <v>73</v>
      </c>
      <c r="J35" s="88" t="s">
        <v>74</v>
      </c>
      <c r="K35" s="89" t="s">
        <v>75</v>
      </c>
      <c r="L35" s="87" t="s">
        <v>72</v>
      </c>
      <c r="M35" s="88" t="s">
        <v>73</v>
      </c>
      <c r="N35" s="88" t="s">
        <v>74</v>
      </c>
      <c r="O35" s="89" t="s">
        <v>75</v>
      </c>
    </row>
    <row r="36" spans="1:15" ht="13.5" thickBot="1">
      <c r="A36" s="90" t="s">
        <v>5</v>
      </c>
      <c r="B36" s="91" t="s">
        <v>10</v>
      </c>
      <c r="C36" s="92">
        <v>0.042516333607538426</v>
      </c>
      <c r="D36" s="93">
        <v>26.988</v>
      </c>
      <c r="E36" s="94">
        <v>16.8675</v>
      </c>
      <c r="F36" s="94">
        <v>11.9759</v>
      </c>
      <c r="G36" s="94">
        <v>12.3625</v>
      </c>
      <c r="H36" s="126">
        <v>1.82408</v>
      </c>
      <c r="I36" s="94">
        <v>1.14005</v>
      </c>
      <c r="J36" s="94">
        <v>0.809435</v>
      </c>
      <c r="K36" s="97">
        <v>0.83492</v>
      </c>
      <c r="L36" s="94">
        <v>2.19149</v>
      </c>
      <c r="M36" s="94">
        <v>1.22092</v>
      </c>
      <c r="N36" s="94">
        <v>0.787549</v>
      </c>
      <c r="O36" s="97">
        <v>0.70686</v>
      </c>
    </row>
    <row r="37" spans="1:15" ht="13.5" thickBot="1">
      <c r="A37" s="98" t="s">
        <v>6</v>
      </c>
      <c r="B37" s="99" t="s">
        <v>10</v>
      </c>
      <c r="C37" s="100">
        <v>0.010225706855608075</v>
      </c>
      <c r="D37" s="93">
        <v>21.56</v>
      </c>
      <c r="E37" s="94">
        <v>13.475</v>
      </c>
      <c r="F37" s="94">
        <v>9.6683125</v>
      </c>
      <c r="G37" s="94">
        <v>8.983333333333333</v>
      </c>
      <c r="H37" s="126">
        <v>1.504</v>
      </c>
      <c r="I37" s="94">
        <v>0.94</v>
      </c>
      <c r="J37" s="94">
        <v>0.6674</v>
      </c>
      <c r="K37" s="97">
        <v>0.63</v>
      </c>
      <c r="L37" s="94">
        <v>0.989171</v>
      </c>
      <c r="M37" s="94">
        <v>0.567771</v>
      </c>
      <c r="N37" s="94">
        <v>0.37961100000000003</v>
      </c>
      <c r="O37" s="97">
        <v>0.36777099999999996</v>
      </c>
    </row>
    <row r="38" spans="1:15" ht="12.75">
      <c r="A38" s="77" t="s">
        <v>7</v>
      </c>
      <c r="B38" s="78" t="s">
        <v>10</v>
      </c>
      <c r="C38" s="106">
        <v>0.057906405854478406</v>
      </c>
      <c r="D38" s="107">
        <v>19.593632</v>
      </c>
      <c r="E38" s="108">
        <v>12.24602</v>
      </c>
      <c r="F38" s="108">
        <v>8.78651935</v>
      </c>
      <c r="G38" s="108">
        <v>8.07324</v>
      </c>
      <c r="H38" s="109">
        <v>1.3267037331985854</v>
      </c>
      <c r="I38" s="108">
        <v>0.8291898332491158</v>
      </c>
      <c r="J38" s="108">
        <v>0.5949437053562406</v>
      </c>
      <c r="K38" s="110">
        <v>0.5466468721576554</v>
      </c>
      <c r="L38" s="108">
        <v>0.672971</v>
      </c>
      <c r="M38" s="108">
        <v>0.397771</v>
      </c>
      <c r="N38" s="108">
        <v>0.274891</v>
      </c>
      <c r="O38" s="110">
        <v>0.33777100000000004</v>
      </c>
    </row>
    <row r="39" spans="1:15" ht="12.75">
      <c r="A39" s="77"/>
      <c r="B39" s="78" t="s">
        <v>11</v>
      </c>
      <c r="C39" s="100">
        <v>0.0011817633847852741</v>
      </c>
      <c r="D39" s="111">
        <v>19.593632</v>
      </c>
      <c r="E39" s="112">
        <v>12.24602</v>
      </c>
      <c r="F39" s="112">
        <v>8.78651935</v>
      </c>
      <c r="G39" s="112">
        <v>8.07324</v>
      </c>
      <c r="H39" s="113">
        <v>3.9187264</v>
      </c>
      <c r="I39" s="112">
        <v>2.449204</v>
      </c>
      <c r="J39" s="112">
        <v>1.75730387</v>
      </c>
      <c r="K39" s="114">
        <v>1.614648</v>
      </c>
      <c r="L39" s="112">
        <v>0.43117099999999997</v>
      </c>
      <c r="M39" s="112">
        <v>0.267771</v>
      </c>
      <c r="N39" s="112">
        <v>0.194811</v>
      </c>
      <c r="O39" s="114">
        <v>0.227771</v>
      </c>
    </row>
    <row r="40" spans="1:15" ht="13.5" thickBot="1">
      <c r="A40" s="77"/>
      <c r="B40" s="78" t="s">
        <v>12</v>
      </c>
      <c r="C40" s="115">
        <v>0</v>
      </c>
      <c r="D40" s="101">
        <v>19.593632</v>
      </c>
      <c r="E40" s="102">
        <v>12.24602</v>
      </c>
      <c r="F40" s="102">
        <v>8.78651935</v>
      </c>
      <c r="G40" s="102">
        <v>8.07324</v>
      </c>
      <c r="H40" s="116">
        <v>3.9187264</v>
      </c>
      <c r="I40" s="102">
        <v>2.449204</v>
      </c>
      <c r="J40" s="102">
        <v>1.75730387</v>
      </c>
      <c r="K40" s="105">
        <v>1.614648</v>
      </c>
      <c r="L40" s="102">
        <v>0.133571</v>
      </c>
      <c r="M40" s="102">
        <v>0.107771</v>
      </c>
      <c r="N40" s="102">
        <v>0.096251</v>
      </c>
      <c r="O40" s="105">
        <v>0.107771</v>
      </c>
    </row>
    <row r="41" spans="1:15" ht="12.75">
      <c r="A41" s="90" t="s">
        <v>0</v>
      </c>
      <c r="B41" s="91" t="s">
        <v>10</v>
      </c>
      <c r="C41" s="100">
        <v>0.0645938161345627</v>
      </c>
      <c r="D41" s="107">
        <v>17.236816</v>
      </c>
      <c r="E41" s="108">
        <v>10.77301</v>
      </c>
      <c r="F41" s="108">
        <v>7.729634675</v>
      </c>
      <c r="G41" s="108">
        <v>6.3293</v>
      </c>
      <c r="H41" s="109">
        <v>1.1671214471955533</v>
      </c>
      <c r="I41" s="108">
        <v>0.7294509044972208</v>
      </c>
      <c r="J41" s="108">
        <v>0.523381023976756</v>
      </c>
      <c r="K41" s="110">
        <v>0.42856301162203136</v>
      </c>
      <c r="L41" s="108">
        <v>0.524171</v>
      </c>
      <c r="M41" s="108">
        <v>0.317771</v>
      </c>
      <c r="N41" s="108">
        <v>0.225611</v>
      </c>
      <c r="O41" s="110">
        <v>0.24777100000000002</v>
      </c>
    </row>
    <row r="42" spans="1:15" ht="12.75">
      <c r="A42" s="77"/>
      <c r="B42" s="78" t="s">
        <v>11</v>
      </c>
      <c r="C42" s="100">
        <v>0.02638338968876517</v>
      </c>
      <c r="D42" s="111">
        <v>17.236816</v>
      </c>
      <c r="E42" s="112">
        <v>10.77301</v>
      </c>
      <c r="F42" s="112">
        <v>7.729634675</v>
      </c>
      <c r="G42" s="112">
        <v>6.3293</v>
      </c>
      <c r="H42" s="113">
        <v>3.4473632000000003</v>
      </c>
      <c r="I42" s="112">
        <v>2.154602</v>
      </c>
      <c r="J42" s="112">
        <v>1.5459269350000002</v>
      </c>
      <c r="K42" s="114">
        <v>1.26586</v>
      </c>
      <c r="L42" s="112">
        <v>0.338171</v>
      </c>
      <c r="M42" s="112">
        <v>0.21777100000000002</v>
      </c>
      <c r="N42" s="112">
        <v>0.16401100000000002</v>
      </c>
      <c r="O42" s="114">
        <v>0.177771</v>
      </c>
    </row>
    <row r="43" spans="1:15" ht="12.75">
      <c r="A43" s="77"/>
      <c r="B43" s="78" t="s">
        <v>12</v>
      </c>
      <c r="C43" s="100">
        <v>0</v>
      </c>
      <c r="D43" s="111">
        <v>17.236816</v>
      </c>
      <c r="E43" s="112">
        <v>10.77301</v>
      </c>
      <c r="F43" s="112">
        <v>7.729634675</v>
      </c>
      <c r="G43" s="112">
        <v>6.3293</v>
      </c>
      <c r="H43" s="113">
        <v>3.4473632000000003</v>
      </c>
      <c r="I43" s="112">
        <v>2.154602</v>
      </c>
      <c r="J43" s="112">
        <v>1.5459269350000002</v>
      </c>
      <c r="K43" s="114">
        <v>1.26586</v>
      </c>
      <c r="L43" s="112">
        <v>0.114971</v>
      </c>
      <c r="M43" s="112">
        <v>0.09777100000000001</v>
      </c>
      <c r="N43" s="112">
        <v>0.090091</v>
      </c>
      <c r="O43" s="114">
        <v>0.09777100000000001</v>
      </c>
    </row>
    <row r="44" spans="1:15" ht="13.5" thickBot="1">
      <c r="A44" s="84"/>
      <c r="B44" s="85" t="s">
        <v>13</v>
      </c>
      <c r="C44" s="100">
        <v>0</v>
      </c>
      <c r="D44" s="101">
        <v>10.3420896</v>
      </c>
      <c r="E44" s="102">
        <v>6.463805999999999</v>
      </c>
      <c r="F44" s="102">
        <v>4.637780804999999</v>
      </c>
      <c r="G44" s="102">
        <v>3.79758</v>
      </c>
      <c r="H44" s="116">
        <v>2.06841792</v>
      </c>
      <c r="I44" s="102">
        <v>1.2927612</v>
      </c>
      <c r="J44" s="102">
        <v>0.927556161</v>
      </c>
      <c r="K44" s="105">
        <v>0.7595160000000001</v>
      </c>
      <c r="L44" s="102">
        <v>0.114971</v>
      </c>
      <c r="M44" s="102">
        <v>0.09777100000000001</v>
      </c>
      <c r="N44" s="102">
        <v>0.090091</v>
      </c>
      <c r="O44" s="105">
        <v>0.09777100000000001</v>
      </c>
    </row>
    <row r="45" spans="1:15" ht="12.75">
      <c r="A45" s="90" t="s">
        <v>1</v>
      </c>
      <c r="B45" s="91" t="s">
        <v>14</v>
      </c>
      <c r="C45" s="106">
        <v>0.07273899097980713</v>
      </c>
      <c r="D45" s="107">
        <v>15.92</v>
      </c>
      <c r="E45" s="108">
        <v>9.95</v>
      </c>
      <c r="F45" s="108">
        <v>7.139125</v>
      </c>
      <c r="G45" s="108">
        <v>6.8</v>
      </c>
      <c r="H45" s="109">
        <v>3.184</v>
      </c>
      <c r="I45" s="108">
        <v>1.99</v>
      </c>
      <c r="J45" s="108">
        <v>1.4278250000000001</v>
      </c>
      <c r="K45" s="110">
        <v>1.36</v>
      </c>
      <c r="L45" s="108">
        <v>0.300971</v>
      </c>
      <c r="M45" s="108">
        <v>0.197771</v>
      </c>
      <c r="N45" s="108">
        <v>0.15169100000000002</v>
      </c>
      <c r="O45" s="110">
        <v>0.157771</v>
      </c>
    </row>
    <row r="46" spans="1:15" ht="12.75">
      <c r="A46" s="77"/>
      <c r="B46" s="78" t="s">
        <v>15</v>
      </c>
      <c r="C46" s="100">
        <v>0.0038283679463056337</v>
      </c>
      <c r="D46" s="111">
        <v>12.36</v>
      </c>
      <c r="E46" s="112">
        <v>7.725</v>
      </c>
      <c r="F46" s="112">
        <v>5.5426875</v>
      </c>
      <c r="G46" s="112">
        <v>3.35</v>
      </c>
      <c r="H46" s="113">
        <v>0.4326000000000001</v>
      </c>
      <c r="I46" s="112">
        <v>0.27037500000000003</v>
      </c>
      <c r="J46" s="112">
        <v>0.19399406250000004</v>
      </c>
      <c r="K46" s="114">
        <v>0.11725000000000002</v>
      </c>
      <c r="L46" s="112">
        <v>0.245171</v>
      </c>
      <c r="M46" s="112">
        <v>0.167771</v>
      </c>
      <c r="N46" s="112">
        <v>0.13321100000000002</v>
      </c>
      <c r="O46" s="114">
        <v>0.107771</v>
      </c>
    </row>
    <row r="47" spans="1:15" ht="13.5" thickBot="1">
      <c r="A47" s="84"/>
      <c r="B47" s="85" t="s">
        <v>20</v>
      </c>
      <c r="C47" s="115">
        <v>0</v>
      </c>
      <c r="D47" s="101">
        <v>12.56</v>
      </c>
      <c r="E47" s="102">
        <v>7.85</v>
      </c>
      <c r="F47" s="102">
        <v>5.632375</v>
      </c>
      <c r="G47" s="102">
        <v>5.233333333333333</v>
      </c>
      <c r="H47" s="116">
        <v>1.2309337134711333</v>
      </c>
      <c r="I47" s="102">
        <v>0.7693335709194583</v>
      </c>
      <c r="J47" s="102">
        <v>0.5519968371347114</v>
      </c>
      <c r="K47" s="105">
        <v>0.4274075393996991</v>
      </c>
      <c r="L47" s="102">
        <v>0.17256125</v>
      </c>
      <c r="M47" s="102">
        <v>0.13685</v>
      </c>
      <c r="N47" s="102">
        <v>0.1192725</v>
      </c>
      <c r="O47" s="105">
        <v>0.08028666666666666</v>
      </c>
    </row>
    <row r="48" spans="1:15" ht="12.75">
      <c r="A48" s="90" t="s">
        <v>2</v>
      </c>
      <c r="B48" s="91" t="s">
        <v>14</v>
      </c>
      <c r="C48" s="100">
        <v>0.11608064940198576</v>
      </c>
      <c r="D48" s="107">
        <v>9.2443458159963</v>
      </c>
      <c r="E48" s="108">
        <v>5.7777161349976875</v>
      </c>
      <c r="F48" s="108">
        <v>4.145511326860841</v>
      </c>
      <c r="G48" s="108">
        <v>4.567164179104477</v>
      </c>
      <c r="H48" s="109">
        <v>1.8488691631992602</v>
      </c>
      <c r="I48" s="108">
        <v>1.1555432269995376</v>
      </c>
      <c r="J48" s="108">
        <v>0.8291022653721682</v>
      </c>
      <c r="K48" s="110">
        <v>0.9134328358208954</v>
      </c>
      <c r="L48" s="108">
        <v>0.300971</v>
      </c>
      <c r="M48" s="108">
        <v>0.197771</v>
      </c>
      <c r="N48" s="108">
        <v>0.15169100000000002</v>
      </c>
      <c r="O48" s="110">
        <v>0.157771</v>
      </c>
    </row>
    <row r="49" spans="1:15" ht="13.5" thickBot="1">
      <c r="A49" s="77"/>
      <c r="B49" s="78" t="s">
        <v>15</v>
      </c>
      <c r="C49" s="100">
        <v>0.3482419482059572</v>
      </c>
      <c r="D49" s="101">
        <v>7.177142857142858</v>
      </c>
      <c r="E49" s="102">
        <v>4.485714285714286</v>
      </c>
      <c r="F49" s="102">
        <v>3.2185</v>
      </c>
      <c r="G49" s="102">
        <v>2.25</v>
      </c>
      <c r="H49" s="116">
        <v>0.25120000000000003</v>
      </c>
      <c r="I49" s="102">
        <v>0.15700000000000003</v>
      </c>
      <c r="J49" s="102">
        <v>0.11264750000000003</v>
      </c>
      <c r="K49" s="105">
        <v>0.07875</v>
      </c>
      <c r="L49" s="102">
        <v>0.245171</v>
      </c>
      <c r="M49" s="102">
        <v>0.167771</v>
      </c>
      <c r="N49" s="102">
        <v>0.13321100000000002</v>
      </c>
      <c r="O49" s="105">
        <v>0.107771</v>
      </c>
    </row>
    <row r="50" spans="1:15" ht="12.75">
      <c r="A50" s="90" t="s">
        <v>4</v>
      </c>
      <c r="B50" s="91" t="s">
        <v>18</v>
      </c>
      <c r="C50" s="117">
        <v>0</v>
      </c>
      <c r="D50" s="107">
        <v>7.177142857142858</v>
      </c>
      <c r="E50" s="108">
        <v>4.485714285714286</v>
      </c>
      <c r="F50" s="108">
        <v>3.2185</v>
      </c>
      <c r="G50" s="108">
        <v>2.25</v>
      </c>
      <c r="H50" s="109">
        <v>1.4354285714285717</v>
      </c>
      <c r="I50" s="108">
        <v>0.8971428571428572</v>
      </c>
      <c r="J50" s="108">
        <v>0.6437</v>
      </c>
      <c r="K50" s="110">
        <v>0.45</v>
      </c>
      <c r="L50" s="108">
        <v>0.10677</v>
      </c>
      <c r="M50" s="108">
        <v>0.10035</v>
      </c>
      <c r="N50" s="108">
        <v>0.09719</v>
      </c>
      <c r="O50" s="110">
        <v>0.05662</v>
      </c>
    </row>
    <row r="51" spans="1:15" ht="12.75">
      <c r="A51" s="77"/>
      <c r="B51" s="78" t="s">
        <v>19</v>
      </c>
      <c r="C51" s="118">
        <v>0</v>
      </c>
      <c r="D51" s="111">
        <v>3.5071999999999997</v>
      </c>
      <c r="E51" s="112">
        <v>2.1919999999999997</v>
      </c>
      <c r="F51" s="112">
        <v>1.57276</v>
      </c>
      <c r="G51" s="112">
        <v>1.461333333333333</v>
      </c>
      <c r="H51" s="113">
        <v>0</v>
      </c>
      <c r="I51" s="112">
        <v>0</v>
      </c>
      <c r="J51" s="112">
        <v>0</v>
      </c>
      <c r="K51" s="114">
        <v>0</v>
      </c>
      <c r="L51" s="112">
        <v>0.1237135</v>
      </c>
      <c r="M51" s="112">
        <v>0.10975</v>
      </c>
      <c r="N51" s="112">
        <v>0.102877</v>
      </c>
      <c r="O51" s="114">
        <v>0.06222</v>
      </c>
    </row>
    <row r="52" spans="1:15" ht="13.5" thickBot="1">
      <c r="A52" s="77"/>
      <c r="B52" s="78" t="s">
        <v>20</v>
      </c>
      <c r="C52" s="119">
        <v>0</v>
      </c>
      <c r="D52" s="101">
        <v>8.9792</v>
      </c>
      <c r="E52" s="102">
        <v>5.612</v>
      </c>
      <c r="F52" s="102">
        <v>4.02661</v>
      </c>
      <c r="G52" s="102">
        <v>4.4896</v>
      </c>
      <c r="H52" s="116">
        <v>0.88</v>
      </c>
      <c r="I52" s="102">
        <v>0.55</v>
      </c>
      <c r="J52" s="102">
        <v>0.39462500000000006</v>
      </c>
      <c r="K52" s="105">
        <v>0.3666666666666667</v>
      </c>
      <c r="L52" s="102">
        <v>0.1237135</v>
      </c>
      <c r="M52" s="102">
        <v>0.10975</v>
      </c>
      <c r="N52" s="102">
        <v>0.102877</v>
      </c>
      <c r="O52" s="105">
        <v>0.06222</v>
      </c>
    </row>
    <row r="53" spans="1:15" ht="13.5" thickBot="1">
      <c r="A53" s="120" t="s">
        <v>3</v>
      </c>
      <c r="B53" s="121" t="s">
        <v>17</v>
      </c>
      <c r="C53" s="115">
        <v>0.24351696487164556</v>
      </c>
      <c r="D53" s="107">
        <v>1.4368</v>
      </c>
      <c r="E53" s="122">
        <v>0.898</v>
      </c>
      <c r="F53" s="122">
        <v>0.63758</v>
      </c>
      <c r="G53" s="110">
        <v>0.45</v>
      </c>
      <c r="H53" s="107">
        <v>0.0512</v>
      </c>
      <c r="I53" s="122">
        <v>0.032</v>
      </c>
      <c r="J53" s="122">
        <v>0.02272</v>
      </c>
      <c r="K53" s="110">
        <v>0.016</v>
      </c>
      <c r="L53" s="107">
        <v>0.161471</v>
      </c>
      <c r="M53" s="122">
        <v>0.122771</v>
      </c>
      <c r="N53" s="122">
        <v>0.105491</v>
      </c>
      <c r="O53" s="110">
        <v>0.092771</v>
      </c>
    </row>
    <row r="54" spans="1:15" ht="13.5" thickBot="1">
      <c r="A54" s="124"/>
      <c r="B54" s="125" t="s">
        <v>21</v>
      </c>
      <c r="C54" s="127"/>
      <c r="D54" s="93">
        <v>9.340916478738281</v>
      </c>
      <c r="E54" s="95">
        <v>5.838072799211425</v>
      </c>
      <c r="F54" s="95">
        <v>4.1817065875161</v>
      </c>
      <c r="G54" s="95">
        <v>3.647698929991669</v>
      </c>
      <c r="H54" s="93">
        <v>0.9000596011561202</v>
      </c>
      <c r="I54" s="95">
        <v>0.5625372507225751</v>
      </c>
      <c r="J54" s="95">
        <v>0.40311999118639624</v>
      </c>
      <c r="K54" s="96">
        <v>0.3781435395334283</v>
      </c>
      <c r="L54" s="95">
        <v>0.37278213106714686</v>
      </c>
      <c r="M54" s="95">
        <v>0.23666944667164047</v>
      </c>
      <c r="N54" s="95">
        <v>0.1758935413693967</v>
      </c>
      <c r="O54" s="96">
        <v>0.16679388228912026</v>
      </c>
    </row>
    <row r="55" spans="4:15" ht="12.7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4:15" ht="12.7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5.75">
      <c r="A57" s="65">
        <v>2020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6.5" thickBot="1">
      <c r="A58" s="67" t="s">
        <v>70</v>
      </c>
      <c r="B58" s="68"/>
      <c r="C58" s="68"/>
      <c r="D58" s="69"/>
      <c r="E58" s="69"/>
      <c r="F58" s="69"/>
      <c r="G58" s="70"/>
      <c r="H58" s="70"/>
      <c r="I58" s="69"/>
      <c r="J58" s="69"/>
      <c r="K58" s="69"/>
      <c r="L58" s="69"/>
      <c r="M58" s="70"/>
      <c r="N58" s="70"/>
      <c r="O58" s="70"/>
    </row>
    <row r="59" spans="1:15" ht="12.75">
      <c r="A59" s="71" t="s">
        <v>8</v>
      </c>
      <c r="B59" s="72" t="s">
        <v>9</v>
      </c>
      <c r="C59" s="73" t="s">
        <v>24</v>
      </c>
      <c r="D59" s="74" t="s">
        <v>16</v>
      </c>
      <c r="E59" s="75"/>
      <c r="F59" s="75"/>
      <c r="G59" s="76"/>
      <c r="H59" s="75" t="s">
        <v>16</v>
      </c>
      <c r="I59" s="75"/>
      <c r="J59" s="75"/>
      <c r="K59" s="75"/>
      <c r="L59" s="74" t="s">
        <v>16</v>
      </c>
      <c r="M59" s="75"/>
      <c r="N59" s="75"/>
      <c r="O59" s="76"/>
    </row>
    <row r="60" spans="1:15" ht="14.25">
      <c r="A60" s="77"/>
      <c r="B60" s="78"/>
      <c r="C60" s="79" t="s">
        <v>23</v>
      </c>
      <c r="D60" s="80" t="s">
        <v>77</v>
      </c>
      <c r="E60" s="70"/>
      <c r="F60" s="70"/>
      <c r="G60" s="81"/>
      <c r="H60" s="70" t="s">
        <v>78</v>
      </c>
      <c r="I60" s="69"/>
      <c r="J60" s="70"/>
      <c r="K60" s="70"/>
      <c r="L60" s="82" t="s">
        <v>79</v>
      </c>
      <c r="M60" s="69"/>
      <c r="N60" s="83"/>
      <c r="O60" s="81"/>
    </row>
    <row r="61" spans="1:15" ht="12.75">
      <c r="A61" s="77"/>
      <c r="B61" s="78"/>
      <c r="C61" s="79" t="s">
        <v>22</v>
      </c>
      <c r="D61" s="80"/>
      <c r="E61" s="70"/>
      <c r="F61" s="70"/>
      <c r="G61" s="81"/>
      <c r="H61" s="70"/>
      <c r="I61" s="70"/>
      <c r="J61" s="70"/>
      <c r="K61" s="70"/>
      <c r="L61" s="80"/>
      <c r="M61" s="83"/>
      <c r="N61" s="83"/>
      <c r="O61" s="81"/>
    </row>
    <row r="62" spans="1:15" ht="13.5" thickBot="1">
      <c r="A62" s="84"/>
      <c r="B62" s="85"/>
      <c r="C62" s="86" t="s">
        <v>71</v>
      </c>
      <c r="D62" s="87" t="s">
        <v>72</v>
      </c>
      <c r="E62" s="88" t="s">
        <v>73</v>
      </c>
      <c r="F62" s="88" t="s">
        <v>74</v>
      </c>
      <c r="G62" s="89" t="s">
        <v>75</v>
      </c>
      <c r="H62" s="87" t="s">
        <v>72</v>
      </c>
      <c r="I62" s="88" t="s">
        <v>73</v>
      </c>
      <c r="J62" s="88" t="s">
        <v>74</v>
      </c>
      <c r="K62" s="89" t="s">
        <v>75</v>
      </c>
      <c r="L62" s="87" t="s">
        <v>72</v>
      </c>
      <c r="M62" s="88" t="s">
        <v>73</v>
      </c>
      <c r="N62" s="88" t="s">
        <v>74</v>
      </c>
      <c r="O62" s="89" t="s">
        <v>75</v>
      </c>
    </row>
    <row r="63" spans="1:15" ht="13.5" thickBot="1">
      <c r="A63" s="90" t="s">
        <v>5</v>
      </c>
      <c r="B63" s="91" t="s">
        <v>10</v>
      </c>
      <c r="C63" s="92">
        <v>0.029287683996576466</v>
      </c>
      <c r="D63" s="93">
        <v>26.988</v>
      </c>
      <c r="E63" s="94">
        <v>16.8675</v>
      </c>
      <c r="F63" s="94">
        <v>11.9759</v>
      </c>
      <c r="G63" s="94">
        <v>12.3625</v>
      </c>
      <c r="H63" s="126">
        <v>1.82408</v>
      </c>
      <c r="I63" s="94">
        <v>1.14005</v>
      </c>
      <c r="J63" s="94">
        <v>0.809435</v>
      </c>
      <c r="K63" s="97">
        <v>0.83492</v>
      </c>
      <c r="L63" s="94">
        <v>2.19149</v>
      </c>
      <c r="M63" s="94">
        <v>1.22092</v>
      </c>
      <c r="N63" s="94">
        <v>0.787549</v>
      </c>
      <c r="O63" s="97">
        <v>0.70686</v>
      </c>
    </row>
    <row r="64" spans="1:15" ht="13.5" thickBot="1">
      <c r="A64" s="98" t="s">
        <v>6</v>
      </c>
      <c r="B64" s="99" t="s">
        <v>10</v>
      </c>
      <c r="C64" s="100">
        <v>0.008714111248647233</v>
      </c>
      <c r="D64" s="93">
        <v>21.56</v>
      </c>
      <c r="E64" s="94">
        <v>13.475</v>
      </c>
      <c r="F64" s="94">
        <v>9.6683125</v>
      </c>
      <c r="G64" s="94">
        <v>8.983333333333333</v>
      </c>
      <c r="H64" s="126">
        <v>1.504</v>
      </c>
      <c r="I64" s="94">
        <v>0.94</v>
      </c>
      <c r="J64" s="94">
        <v>0.6674</v>
      </c>
      <c r="K64" s="97">
        <v>0.63</v>
      </c>
      <c r="L64" s="94">
        <v>0.989171</v>
      </c>
      <c r="M64" s="94">
        <v>0.567771</v>
      </c>
      <c r="N64" s="94">
        <v>0.37961100000000003</v>
      </c>
      <c r="O64" s="97">
        <v>0.36777099999999996</v>
      </c>
    </row>
    <row r="65" spans="1:15" ht="12.75">
      <c r="A65" s="77" t="s">
        <v>7</v>
      </c>
      <c r="B65" s="78" t="s">
        <v>10</v>
      </c>
      <c r="C65" s="106">
        <v>0.01973641540606039</v>
      </c>
      <c r="D65" s="107">
        <v>19.593632</v>
      </c>
      <c r="E65" s="108">
        <v>12.24602</v>
      </c>
      <c r="F65" s="108">
        <v>8.78651935</v>
      </c>
      <c r="G65" s="108">
        <v>8.07324</v>
      </c>
      <c r="H65" s="109">
        <v>1.3267037331985854</v>
      </c>
      <c r="I65" s="108">
        <v>0.8291898332491158</v>
      </c>
      <c r="J65" s="108">
        <v>0.5949437053562406</v>
      </c>
      <c r="K65" s="110">
        <v>0.5466468721576554</v>
      </c>
      <c r="L65" s="108">
        <v>0.672971</v>
      </c>
      <c r="M65" s="108">
        <v>0.397771</v>
      </c>
      <c r="N65" s="108">
        <v>0.274891</v>
      </c>
      <c r="O65" s="110">
        <v>0.33777100000000004</v>
      </c>
    </row>
    <row r="66" spans="1:15" ht="12.75">
      <c r="A66" s="77"/>
      <c r="B66" s="78" t="s">
        <v>11</v>
      </c>
      <c r="C66" s="100">
        <v>0.0004027839878787826</v>
      </c>
      <c r="D66" s="111">
        <v>19.593632</v>
      </c>
      <c r="E66" s="112">
        <v>12.24602</v>
      </c>
      <c r="F66" s="112">
        <v>8.78651935</v>
      </c>
      <c r="G66" s="112">
        <v>8.07324</v>
      </c>
      <c r="H66" s="113">
        <v>3.9187264</v>
      </c>
      <c r="I66" s="112">
        <v>2.449204</v>
      </c>
      <c r="J66" s="112">
        <v>1.75730387</v>
      </c>
      <c r="K66" s="114">
        <v>1.614648</v>
      </c>
      <c r="L66" s="112">
        <v>0.43117099999999997</v>
      </c>
      <c r="M66" s="112">
        <v>0.267771</v>
      </c>
      <c r="N66" s="112">
        <v>0.194811</v>
      </c>
      <c r="O66" s="114">
        <v>0.227771</v>
      </c>
    </row>
    <row r="67" spans="1:15" ht="13.5" thickBot="1">
      <c r="A67" s="77"/>
      <c r="B67" s="78" t="s">
        <v>12</v>
      </c>
      <c r="C67" s="115">
        <v>0</v>
      </c>
      <c r="D67" s="101">
        <v>19.593632</v>
      </c>
      <c r="E67" s="102">
        <v>12.24602</v>
      </c>
      <c r="F67" s="102">
        <v>8.78651935</v>
      </c>
      <c r="G67" s="102">
        <v>8.07324</v>
      </c>
      <c r="H67" s="116">
        <v>3.9187264</v>
      </c>
      <c r="I67" s="102">
        <v>2.449204</v>
      </c>
      <c r="J67" s="102">
        <v>1.75730387</v>
      </c>
      <c r="K67" s="105">
        <v>1.614648</v>
      </c>
      <c r="L67" s="102">
        <v>0.133571</v>
      </c>
      <c r="M67" s="102">
        <v>0.107771</v>
      </c>
      <c r="N67" s="102">
        <v>0.096251</v>
      </c>
      <c r="O67" s="105">
        <v>0.107771</v>
      </c>
    </row>
    <row r="68" spans="1:15" ht="12.75">
      <c r="A68" s="90" t="s">
        <v>0</v>
      </c>
      <c r="B68" s="91" t="s">
        <v>10</v>
      </c>
      <c r="C68" s="100">
        <v>0.03107922765143898</v>
      </c>
      <c r="D68" s="107">
        <v>17.236816</v>
      </c>
      <c r="E68" s="108">
        <v>10.77301</v>
      </c>
      <c r="F68" s="108">
        <v>7.729634675</v>
      </c>
      <c r="G68" s="108">
        <v>6.3293</v>
      </c>
      <c r="H68" s="109">
        <v>1.1671214471955533</v>
      </c>
      <c r="I68" s="108">
        <v>0.7294509044972208</v>
      </c>
      <c r="J68" s="108">
        <v>0.523381023976756</v>
      </c>
      <c r="K68" s="110">
        <v>0.42856301162203136</v>
      </c>
      <c r="L68" s="108">
        <v>0.524171</v>
      </c>
      <c r="M68" s="108">
        <v>0.317771</v>
      </c>
      <c r="N68" s="108">
        <v>0.225611</v>
      </c>
      <c r="O68" s="110">
        <v>0.24777100000000002</v>
      </c>
    </row>
    <row r="69" spans="1:15" ht="12.75">
      <c r="A69" s="77"/>
      <c r="B69" s="78" t="s">
        <v>11</v>
      </c>
      <c r="C69" s="100">
        <v>0.01269433242101027</v>
      </c>
      <c r="D69" s="111">
        <v>17.236816</v>
      </c>
      <c r="E69" s="112">
        <v>10.77301</v>
      </c>
      <c r="F69" s="112">
        <v>7.729634675</v>
      </c>
      <c r="G69" s="112">
        <v>6.3293</v>
      </c>
      <c r="H69" s="113">
        <v>3.4473632000000003</v>
      </c>
      <c r="I69" s="112">
        <v>2.154602</v>
      </c>
      <c r="J69" s="112">
        <v>1.5459269350000002</v>
      </c>
      <c r="K69" s="114">
        <v>1.26586</v>
      </c>
      <c r="L69" s="112">
        <v>0.338171</v>
      </c>
      <c r="M69" s="112">
        <v>0.21777100000000002</v>
      </c>
      <c r="N69" s="112">
        <v>0.16401100000000002</v>
      </c>
      <c r="O69" s="114">
        <v>0.177771</v>
      </c>
    </row>
    <row r="70" spans="1:15" ht="12.75">
      <c r="A70" s="77"/>
      <c r="B70" s="78" t="s">
        <v>12</v>
      </c>
      <c r="C70" s="100">
        <v>0</v>
      </c>
      <c r="D70" s="111">
        <v>17.236816</v>
      </c>
      <c r="E70" s="112">
        <v>10.77301</v>
      </c>
      <c r="F70" s="112">
        <v>7.729634675</v>
      </c>
      <c r="G70" s="112">
        <v>6.3293</v>
      </c>
      <c r="H70" s="113">
        <v>3.4473632000000003</v>
      </c>
      <c r="I70" s="112">
        <v>2.154602</v>
      </c>
      <c r="J70" s="112">
        <v>1.5459269350000002</v>
      </c>
      <c r="K70" s="114">
        <v>1.26586</v>
      </c>
      <c r="L70" s="112">
        <v>0.114971</v>
      </c>
      <c r="M70" s="112">
        <v>0.09777100000000001</v>
      </c>
      <c r="N70" s="112">
        <v>0.090091</v>
      </c>
      <c r="O70" s="114">
        <v>0.09777100000000001</v>
      </c>
    </row>
    <row r="71" spans="1:15" ht="13.5" thickBot="1">
      <c r="A71" s="84"/>
      <c r="B71" s="85" t="s">
        <v>13</v>
      </c>
      <c r="C71" s="100">
        <v>0</v>
      </c>
      <c r="D71" s="101">
        <v>10.3420896</v>
      </c>
      <c r="E71" s="102">
        <v>6.463805999999999</v>
      </c>
      <c r="F71" s="102">
        <v>4.637780804999999</v>
      </c>
      <c r="G71" s="102">
        <v>3.79758</v>
      </c>
      <c r="H71" s="116">
        <v>2.06841792</v>
      </c>
      <c r="I71" s="102">
        <v>1.2927612</v>
      </c>
      <c r="J71" s="102">
        <v>0.927556161</v>
      </c>
      <c r="K71" s="105">
        <v>0.7595160000000001</v>
      </c>
      <c r="L71" s="102">
        <v>0.114971</v>
      </c>
      <c r="M71" s="102">
        <v>0.09777100000000001</v>
      </c>
      <c r="N71" s="102">
        <v>0.090091</v>
      </c>
      <c r="O71" s="105">
        <v>0.09777100000000001</v>
      </c>
    </row>
    <row r="72" spans="1:15" ht="12.75">
      <c r="A72" s="90" t="s">
        <v>1</v>
      </c>
      <c r="B72" s="91" t="s">
        <v>14</v>
      </c>
      <c r="C72" s="106">
        <v>0.028817122906849558</v>
      </c>
      <c r="D72" s="107">
        <v>15.92</v>
      </c>
      <c r="E72" s="108">
        <v>9.95</v>
      </c>
      <c r="F72" s="108">
        <v>7.139125</v>
      </c>
      <c r="G72" s="108">
        <v>6.8</v>
      </c>
      <c r="H72" s="109">
        <v>3.184</v>
      </c>
      <c r="I72" s="108">
        <v>1.99</v>
      </c>
      <c r="J72" s="108">
        <v>1.4278250000000001</v>
      </c>
      <c r="K72" s="110">
        <v>1.36</v>
      </c>
      <c r="L72" s="108">
        <v>0.300971</v>
      </c>
      <c r="M72" s="108">
        <v>0.197771</v>
      </c>
      <c r="N72" s="108">
        <v>0.15169100000000002</v>
      </c>
      <c r="O72" s="110">
        <v>0.157771</v>
      </c>
    </row>
    <row r="73" spans="1:15" ht="12.75">
      <c r="A73" s="77"/>
      <c r="B73" s="78" t="s">
        <v>15</v>
      </c>
      <c r="C73" s="100">
        <v>0.0015166906793078725</v>
      </c>
      <c r="D73" s="111">
        <v>12.36</v>
      </c>
      <c r="E73" s="112">
        <v>7.725</v>
      </c>
      <c r="F73" s="112">
        <v>5.5426875</v>
      </c>
      <c r="G73" s="112">
        <v>3.35</v>
      </c>
      <c r="H73" s="113">
        <v>0.4326000000000001</v>
      </c>
      <c r="I73" s="112">
        <v>0.27037500000000003</v>
      </c>
      <c r="J73" s="112">
        <v>0.19399406250000004</v>
      </c>
      <c r="K73" s="114">
        <v>0.11725000000000002</v>
      </c>
      <c r="L73" s="112">
        <v>0.245171</v>
      </c>
      <c r="M73" s="112">
        <v>0.167771</v>
      </c>
      <c r="N73" s="112">
        <v>0.13321100000000002</v>
      </c>
      <c r="O73" s="114">
        <v>0.107771</v>
      </c>
    </row>
    <row r="74" spans="1:15" ht="13.5" thickBot="1">
      <c r="A74" s="84"/>
      <c r="B74" s="85" t="s">
        <v>20</v>
      </c>
      <c r="C74" s="115">
        <v>0</v>
      </c>
      <c r="D74" s="101">
        <v>12.56</v>
      </c>
      <c r="E74" s="102">
        <v>7.85</v>
      </c>
      <c r="F74" s="102">
        <v>5.632375</v>
      </c>
      <c r="G74" s="102">
        <v>5.233333333333333</v>
      </c>
      <c r="H74" s="116">
        <v>1.2309337134711333</v>
      </c>
      <c r="I74" s="102">
        <v>0.7693335709194583</v>
      </c>
      <c r="J74" s="102">
        <v>0.5519968371347114</v>
      </c>
      <c r="K74" s="105">
        <v>0.4274075393996991</v>
      </c>
      <c r="L74" s="102">
        <v>0.17256125</v>
      </c>
      <c r="M74" s="102">
        <v>0.13685</v>
      </c>
      <c r="N74" s="102">
        <v>0.1192725</v>
      </c>
      <c r="O74" s="105">
        <v>0.08028666666666666</v>
      </c>
    </row>
    <row r="75" spans="1:15" ht="12.75">
      <c r="A75" s="90" t="s">
        <v>2</v>
      </c>
      <c r="B75" s="91" t="s">
        <v>14</v>
      </c>
      <c r="C75" s="100">
        <v>0.04337003791396991</v>
      </c>
      <c r="D75" s="107">
        <v>9.2443458159963</v>
      </c>
      <c r="E75" s="108">
        <v>5.7777161349976875</v>
      </c>
      <c r="F75" s="108">
        <v>4.145511326860841</v>
      </c>
      <c r="G75" s="108">
        <v>4.567164179104477</v>
      </c>
      <c r="H75" s="109">
        <v>1.8488691631992602</v>
      </c>
      <c r="I75" s="108">
        <v>1.1555432269995376</v>
      </c>
      <c r="J75" s="108">
        <v>0.8291022653721682</v>
      </c>
      <c r="K75" s="110">
        <v>0.9134328358208954</v>
      </c>
      <c r="L75" s="108">
        <v>0.300971</v>
      </c>
      <c r="M75" s="108">
        <v>0.197771</v>
      </c>
      <c r="N75" s="108">
        <v>0.15169100000000002</v>
      </c>
      <c r="O75" s="110">
        <v>0.157771</v>
      </c>
    </row>
    <row r="76" spans="1:15" ht="13.5" thickBot="1">
      <c r="A76" s="77"/>
      <c r="B76" s="78" t="s">
        <v>15</v>
      </c>
      <c r="C76" s="100">
        <v>0.1301101137419097</v>
      </c>
      <c r="D76" s="101">
        <v>7.177142857142858</v>
      </c>
      <c r="E76" s="102">
        <v>4.485714285714286</v>
      </c>
      <c r="F76" s="102">
        <v>3.2185</v>
      </c>
      <c r="G76" s="102">
        <v>2.25</v>
      </c>
      <c r="H76" s="116">
        <v>0.25120000000000003</v>
      </c>
      <c r="I76" s="102">
        <v>0.15700000000000003</v>
      </c>
      <c r="J76" s="102">
        <v>0.11264750000000003</v>
      </c>
      <c r="K76" s="105">
        <v>0.07875</v>
      </c>
      <c r="L76" s="102">
        <v>0.245171</v>
      </c>
      <c r="M76" s="102">
        <v>0.167771</v>
      </c>
      <c r="N76" s="102">
        <v>0.13321100000000002</v>
      </c>
      <c r="O76" s="105">
        <v>0.107771</v>
      </c>
    </row>
    <row r="77" spans="1:15" ht="12.75">
      <c r="A77" s="90" t="s">
        <v>4</v>
      </c>
      <c r="B77" s="91" t="s">
        <v>18</v>
      </c>
      <c r="C77" s="117">
        <v>0</v>
      </c>
      <c r="D77" s="107">
        <v>7.177142857142858</v>
      </c>
      <c r="E77" s="108">
        <v>4.485714285714286</v>
      </c>
      <c r="F77" s="108">
        <v>3.2185</v>
      </c>
      <c r="G77" s="108">
        <v>2.25</v>
      </c>
      <c r="H77" s="109">
        <v>1.4354285714285717</v>
      </c>
      <c r="I77" s="108">
        <v>0.8971428571428572</v>
      </c>
      <c r="J77" s="108">
        <v>0.6437</v>
      </c>
      <c r="K77" s="110">
        <v>0.45</v>
      </c>
      <c r="L77" s="108">
        <v>0.10677</v>
      </c>
      <c r="M77" s="108">
        <v>0.10035</v>
      </c>
      <c r="N77" s="108">
        <v>0.09719</v>
      </c>
      <c r="O77" s="110">
        <v>0.05662</v>
      </c>
    </row>
    <row r="78" spans="1:15" ht="12.75">
      <c r="A78" s="77"/>
      <c r="B78" s="78" t="s">
        <v>19</v>
      </c>
      <c r="C78" s="118">
        <v>0</v>
      </c>
      <c r="D78" s="111">
        <v>3.5071999999999997</v>
      </c>
      <c r="E78" s="112">
        <v>2.1919999999999997</v>
      </c>
      <c r="F78" s="112">
        <v>1.57276</v>
      </c>
      <c r="G78" s="112">
        <v>1.461333333333333</v>
      </c>
      <c r="H78" s="113">
        <v>0</v>
      </c>
      <c r="I78" s="112">
        <v>0</v>
      </c>
      <c r="J78" s="112">
        <v>0</v>
      </c>
      <c r="K78" s="114">
        <v>0</v>
      </c>
      <c r="L78" s="112">
        <v>0.1237135</v>
      </c>
      <c r="M78" s="112">
        <v>0.10975</v>
      </c>
      <c r="N78" s="112">
        <v>0.102877</v>
      </c>
      <c r="O78" s="114">
        <v>0.06222</v>
      </c>
    </row>
    <row r="79" spans="1:15" ht="13.5" thickBot="1">
      <c r="A79" s="77"/>
      <c r="B79" s="78" t="s">
        <v>20</v>
      </c>
      <c r="C79" s="119">
        <v>0</v>
      </c>
      <c r="D79" s="101">
        <v>8.9792</v>
      </c>
      <c r="E79" s="102">
        <v>5.612</v>
      </c>
      <c r="F79" s="102">
        <v>4.02661</v>
      </c>
      <c r="G79" s="102">
        <v>4.4896</v>
      </c>
      <c r="H79" s="116">
        <v>0.88</v>
      </c>
      <c r="I79" s="102">
        <v>0.55</v>
      </c>
      <c r="J79" s="102">
        <v>0.39462500000000006</v>
      </c>
      <c r="K79" s="105">
        <v>0.3666666666666667</v>
      </c>
      <c r="L79" s="102">
        <v>0.1237135</v>
      </c>
      <c r="M79" s="102">
        <v>0.10975</v>
      </c>
      <c r="N79" s="102">
        <v>0.102877</v>
      </c>
      <c r="O79" s="105">
        <v>0.06222</v>
      </c>
    </row>
    <row r="80" spans="1:15" ht="13.5" thickBot="1">
      <c r="A80" s="120" t="s">
        <v>3</v>
      </c>
      <c r="B80" s="121" t="s">
        <v>17</v>
      </c>
      <c r="C80" s="115">
        <v>0.6814858169777959</v>
      </c>
      <c r="D80" s="107">
        <v>1.4368</v>
      </c>
      <c r="E80" s="122">
        <v>0.898</v>
      </c>
      <c r="F80" s="122">
        <v>0.63758</v>
      </c>
      <c r="G80" s="110">
        <v>0.45</v>
      </c>
      <c r="H80" s="107">
        <v>0.0512</v>
      </c>
      <c r="I80" s="122">
        <v>0.032</v>
      </c>
      <c r="J80" s="122">
        <v>0.02272</v>
      </c>
      <c r="K80" s="110">
        <v>0.016</v>
      </c>
      <c r="L80" s="107">
        <v>0.161471</v>
      </c>
      <c r="M80" s="122">
        <v>0.122771</v>
      </c>
      <c r="N80" s="122">
        <v>0.105491</v>
      </c>
      <c r="O80" s="110">
        <v>0.092771</v>
      </c>
    </row>
    <row r="81" spans="1:15" ht="13.5" thickBot="1">
      <c r="A81" s="124"/>
      <c r="B81" s="125" t="s">
        <v>21</v>
      </c>
      <c r="C81" s="127"/>
      <c r="D81" s="93">
        <v>4.91882933387505</v>
      </c>
      <c r="E81" s="95">
        <v>3.0742683336719057</v>
      </c>
      <c r="F81" s="95">
        <v>2.1974919151665553</v>
      </c>
      <c r="G81" s="95">
        <v>1.8785271500483525</v>
      </c>
      <c r="H81" s="93">
        <v>0.4144981856098723</v>
      </c>
      <c r="I81" s="95">
        <v>0.2590613660061702</v>
      </c>
      <c r="J81" s="95">
        <v>0.18540110370415525</v>
      </c>
      <c r="K81" s="96">
        <v>0.17090530274420604</v>
      </c>
      <c r="L81" s="95">
        <v>0.2708803152524693</v>
      </c>
      <c r="M81" s="95">
        <v>0.18133088390566676</v>
      </c>
      <c r="N81" s="95">
        <v>0.14134601540688155</v>
      </c>
      <c r="O81" s="96">
        <v>0.12941915009689758</v>
      </c>
    </row>
  </sheetData>
  <sheetProtection password="E94E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 Industie &amp; Techniek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ICT&amp;IS</dc:creator>
  <cp:keywords/>
  <dc:description/>
  <cp:lastModifiedBy>groo0004</cp:lastModifiedBy>
  <cp:lastPrinted>2009-01-28T11:24:57Z</cp:lastPrinted>
  <dcterms:created xsi:type="dcterms:W3CDTF">2008-01-07T13:16:08Z</dcterms:created>
  <dcterms:modified xsi:type="dcterms:W3CDTF">2011-03-17T12:22:56Z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</Properties>
</file>