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900" windowHeight="7290" activeTab="0"/>
  </bookViews>
  <sheets>
    <sheet name="Voorblad" sheetId="1" r:id="rId1"/>
    <sheet name="Rekenblad" sheetId="2" state="hidden" r:id="rId2"/>
    <sheet name="Brondata" sheetId="3" state="hidden" r:id="rId3"/>
  </sheets>
  <definedNames>
    <definedName name="_xlnm.Print_Area" localSheetId="0">'Voorblad'!$B$2:$F$35</definedName>
  </definedNames>
  <calcPr fullCalcOnLoad="1"/>
</workbook>
</file>

<file path=xl/sharedStrings.xml><?xml version="1.0" encoding="utf-8"?>
<sst xmlns="http://schemas.openxmlformats.org/spreadsheetml/2006/main" count="576" uniqueCount="86">
  <si>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</si>
  <si>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</si>
  <si>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</si>
  <si>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</si>
  <si>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</si>
  <si>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</si>
  <si>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</si>
  <si>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</si>
  <si>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</si>
  <si>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</si>
  <si>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</si>
  <si>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</si>
  <si>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</si>
  <si>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</si>
  <si>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</si>
  <si>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</si>
  <si>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Geschat gemiddelde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</si>
  <si>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</si>
  <si>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</si>
  <si>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</si>
  <si>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</si>
  <si>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</si>
  <si>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</si>
  <si>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</si>
  <si>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[g/km]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</si>
  <si>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[g/km]</t>
    </r>
  </si>
  <si>
    <t>Jaar</t>
  </si>
  <si>
    <t>Relatief aandeel voertuigen</t>
  </si>
  <si>
    <t>Alle technieken</t>
  </si>
  <si>
    <t>Default</t>
  </si>
  <si>
    <t>Toegepaste techniek</t>
  </si>
  <si>
    <t>Schalingsfactor</t>
  </si>
  <si>
    <t>NOx</t>
  </si>
  <si>
    <t>NO2</t>
  </si>
  <si>
    <t>PM10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</si>
  <si>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[g/km]</t>
    </r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</si>
  <si>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</si>
  <si>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</si>
  <si>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</si>
  <si>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</si>
  <si>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</si>
  <si>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</si>
  <si>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 - ]</t>
    </r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</si>
  <si>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</si>
  <si>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</si>
  <si>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</si>
  <si>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</si>
  <si>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</si>
  <si>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</si>
  <si>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</si>
  <si>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</si>
  <si>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</si>
  <si>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</si>
  <si>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</si>
  <si>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</si>
  <si>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</si>
  <si>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</si>
  <si>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</si>
  <si>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</si>
  <si>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</si>
  <si>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</si>
  <si>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</si>
  <si>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</si>
  <si>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</si>
  <si>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</si>
  <si>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</si>
  <si>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</si>
  <si>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</si>
  <si>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</si>
  <si>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</si>
  <si>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</si>
  <si>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</si>
  <si>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</si>
  <si>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</si>
  <si>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</si>
  <si>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</si>
  <si>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</si>
  <si>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</si>
  <si>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</si>
  <si>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</si>
  <si>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</si>
  <si>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</si>
  <si>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</si>
  <si>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</si>
  <si>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SRM1 maart 2013</t>
  </si>
  <si>
    <t>Selectie van schalingsfactoren bij gekozen wegtype en jaar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</si>
</sst>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"/>
    <numFmt numFmtId="197" formatCode="0.00000"/>
    <numFmt numFmtId="198" formatCode="0.00000000"/>
    <numFmt numFmtId="199" formatCode="0.0%"/>
    <numFmt numFmtId="200" formatCode="0.000%"/>
    <numFmt numFmtId="201" formatCode="0.00000000000000"/>
    <numFmt numFmtId="202" formatCode="0.000000000000000"/>
    <numFmt numFmtId="203" formatCode="0.0000000000000000"/>
    <numFmt numFmtId="204" formatCode="0.000000000"/>
    <numFmt numFmtId="205" formatCode="0.00000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vertic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horizontal="right" vertical="top" wrapText="1"/>
    </xf>
    <xf numFmtId="1" fontId="0" fillId="35" borderId="24" xfId="0" applyNumberFormat="1" applyFont="1" applyFill="1" applyBorder="1" applyAlignment="1">
      <alignment horizontal="left" vertical="top"/>
    </xf>
    <xf numFmtId="0" fontId="0" fillId="35" borderId="0" xfId="0" applyFill="1" applyBorder="1" applyAlignment="1">
      <alignment vertical="top" wrapText="1"/>
    </xf>
    <xf numFmtId="0" fontId="2" fillId="35" borderId="25" xfId="0" applyFont="1" applyFill="1" applyBorder="1" applyAlignment="1">
      <alignment horizontal="right" vertical="top" wrapText="1"/>
    </xf>
    <xf numFmtId="1" fontId="0" fillId="35" borderId="13" xfId="0" applyNumberFormat="1" applyFont="1" applyFill="1" applyBorder="1" applyAlignment="1">
      <alignment horizontal="left" vertical="top"/>
    </xf>
    <xf numFmtId="0" fontId="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2" fillId="35" borderId="26" xfId="0" applyFont="1" applyFill="1" applyBorder="1" applyAlignment="1">
      <alignment horizontal="right" vertical="top" wrapText="1"/>
    </xf>
    <xf numFmtId="0" fontId="2" fillId="35" borderId="26" xfId="0" applyFont="1" applyFill="1" applyBorder="1" applyAlignment="1">
      <alignment horizontal="center" vertical="top" wrapText="1"/>
    </xf>
    <xf numFmtId="0" fontId="0" fillId="35" borderId="26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2" fillId="35" borderId="22" xfId="0" applyFont="1" applyFill="1" applyBorder="1" applyAlignment="1">
      <alignment horizontal="right"/>
    </xf>
    <xf numFmtId="2" fontId="2" fillId="36" borderId="20" xfId="0" applyNumberFormat="1" applyFont="1" applyFill="1" applyBorder="1" applyAlignment="1">
      <alignment horizontal="center"/>
    </xf>
    <xf numFmtId="2" fontId="2" fillId="36" borderId="21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90" fontId="2" fillId="35" borderId="10" xfId="0" applyNumberFormat="1" applyFont="1" applyFill="1" applyBorder="1" applyAlignment="1">
      <alignment horizontal="center"/>
    </xf>
    <xf numFmtId="190" fontId="2" fillId="35" borderId="16" xfId="0" applyNumberFormat="1" applyFont="1" applyFill="1" applyBorder="1" applyAlignment="1">
      <alignment horizontal="center"/>
    </xf>
    <xf numFmtId="190" fontId="2" fillId="35" borderId="12" xfId="0" applyNumberFormat="1" applyFont="1" applyFill="1" applyBorder="1" applyAlignment="1">
      <alignment horizontal="center"/>
    </xf>
    <xf numFmtId="190" fontId="2" fillId="35" borderId="14" xfId="0" applyNumberFormat="1" applyFont="1" applyFill="1" applyBorder="1" applyAlignment="1">
      <alignment horizontal="center"/>
    </xf>
    <xf numFmtId="190" fontId="2" fillId="3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2" fontId="0" fillId="38" borderId="17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38" borderId="33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38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38" borderId="36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38" borderId="38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38" borderId="39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38" borderId="41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38" borderId="42" xfId="0" applyNumberForma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2" fontId="2" fillId="38" borderId="33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33" xfId="0" applyNumberFormat="1" applyFon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31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26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2" fontId="2" fillId="38" borderId="12" xfId="0" applyNumberFormat="1" applyFont="1" applyFill="1" applyBorder="1" applyAlignment="1">
      <alignment horizontal="center"/>
    </xf>
    <xf numFmtId="2" fontId="2" fillId="38" borderId="14" xfId="0" applyNumberFormat="1" applyFont="1" applyFill="1" applyBorder="1" applyAlignment="1">
      <alignment horizontal="center"/>
    </xf>
    <xf numFmtId="2" fontId="0" fillId="38" borderId="34" xfId="0" applyNumberForma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2" fontId="0" fillId="38" borderId="44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38" borderId="45" xfId="0" applyNumberForma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190" fontId="0" fillId="35" borderId="0" xfId="0" applyNumberFormat="1" applyFill="1" applyAlignment="1">
      <alignment/>
    </xf>
    <xf numFmtId="2" fontId="2" fillId="38" borderId="0" xfId="0" applyNumberFormat="1" applyFont="1" applyFill="1" applyBorder="1" applyAlignment="1">
      <alignment horizontal="center"/>
    </xf>
    <xf numFmtId="2" fontId="2" fillId="38" borderId="31" xfId="0" applyNumberFormat="1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0" fillId="39" borderId="20" xfId="0" applyFill="1" applyBorder="1" applyAlignment="1">
      <alignment horizontal="left"/>
    </xf>
    <xf numFmtId="2" fontId="0" fillId="39" borderId="21" xfId="0" applyNumberForma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2" fontId="0" fillId="13" borderId="33" xfId="0" applyNumberFormat="1" applyFill="1" applyBorder="1" applyAlignment="1">
      <alignment horizontal="center"/>
    </xf>
    <xf numFmtId="2" fontId="0" fillId="13" borderId="35" xfId="0" applyNumberFormat="1" applyFill="1" applyBorder="1" applyAlignment="1">
      <alignment horizontal="center"/>
    </xf>
    <xf numFmtId="2" fontId="0" fillId="13" borderId="36" xfId="0" applyNumberFormat="1" applyFill="1" applyBorder="1" applyAlignment="1">
      <alignment horizontal="center"/>
    </xf>
    <xf numFmtId="2" fontId="0" fillId="13" borderId="38" xfId="0" applyNumberFormat="1" applyFill="1" applyBorder="1" applyAlignment="1">
      <alignment horizontal="center"/>
    </xf>
    <xf numFmtId="2" fontId="0" fillId="13" borderId="39" xfId="0" applyNumberFormat="1" applyFill="1" applyBorder="1" applyAlignment="1">
      <alignment horizontal="center"/>
    </xf>
    <xf numFmtId="2" fontId="0" fillId="13" borderId="41" xfId="0" applyNumberFormat="1" applyFill="1" applyBorder="1" applyAlignment="1">
      <alignment horizontal="center"/>
    </xf>
    <xf numFmtId="2" fontId="0" fillId="13" borderId="42" xfId="0" applyNumberFormat="1" applyFill="1" applyBorder="1" applyAlignment="1">
      <alignment horizontal="center"/>
    </xf>
    <xf numFmtId="2" fontId="0" fillId="7" borderId="33" xfId="0" applyNumberFormat="1" applyFill="1" applyBorder="1" applyAlignment="1">
      <alignment horizontal="center"/>
    </xf>
    <xf numFmtId="2" fontId="0" fillId="7" borderId="36" xfId="0" applyNumberFormat="1" applyFill="1" applyBorder="1" applyAlignment="1">
      <alignment horizontal="center"/>
    </xf>
    <xf numFmtId="2" fontId="0" fillId="7" borderId="39" xfId="0" applyNumberFormat="1" applyFill="1" applyBorder="1" applyAlignment="1">
      <alignment horizontal="center"/>
    </xf>
    <xf numFmtId="2" fontId="0" fillId="7" borderId="42" xfId="0" applyNumberFormat="1" applyFill="1" applyBorder="1" applyAlignment="1">
      <alignment horizontal="center"/>
    </xf>
    <xf numFmtId="2" fontId="0" fillId="7" borderId="34" xfId="0" applyNumberFormat="1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7" borderId="40" xfId="0" applyNumberFormat="1" applyFill="1" applyBorder="1" applyAlignment="1">
      <alignment horizontal="center"/>
    </xf>
    <xf numFmtId="2" fontId="0" fillId="7" borderId="43" xfId="0" applyNumberForma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/>
    </xf>
    <xf numFmtId="0" fontId="2" fillId="35" borderId="14" xfId="0" applyFont="1" applyFill="1" applyBorder="1" applyAlignment="1">
      <alignment horizontal="right" vertical="top"/>
    </xf>
    <xf numFmtId="0" fontId="2" fillId="35" borderId="17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1" fontId="2" fillId="34" borderId="17" xfId="0" applyNumberFormat="1" applyFont="1" applyFill="1" applyBorder="1" applyAlignment="1">
      <alignment horizontal="center"/>
    </xf>
    <xf numFmtId="1" fontId="2" fillId="34" borderId="3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/>
    </xf>
    <xf numFmtId="188" fontId="2" fillId="33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I3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7109375" style="47" customWidth="1"/>
    <col min="2" max="2" width="12.421875" style="47" customWidth="1"/>
    <col min="3" max="3" width="36.28125" style="47" customWidth="1"/>
    <col min="4" max="5" width="14.7109375" style="47" customWidth="1"/>
    <col min="6" max="6" width="59.140625" style="47" customWidth="1"/>
    <col min="7" max="7" width="30.7109375" style="47" customWidth="1"/>
    <col min="8" max="8" width="10.57421875" style="47" bestFit="1" customWidth="1"/>
    <col min="9" max="16384" width="9.140625" style="47" customWidth="1"/>
  </cols>
  <sheetData>
    <row r="3" spans="3:6" ht="13.5" thickBot="1">
      <c r="C3" s="48"/>
      <c r="F3" s="48" t="s">
        <v>83</v>
      </c>
    </row>
    <row r="4" spans="3:8" ht="13.5" thickBot="1">
      <c r="C4" s="49" t="s">
        <v>47</v>
      </c>
      <c r="D4" s="206" t="s">
        <v>46</v>
      </c>
      <c r="E4" s="207"/>
      <c r="F4" s="91" t="s">
        <v>70</v>
      </c>
      <c r="G4" s="50"/>
      <c r="H4" s="50"/>
    </row>
    <row r="5" spans="3:8" ht="15" customHeight="1">
      <c r="C5" s="51" t="s">
        <v>26</v>
      </c>
      <c r="E5" s="52" t="str">
        <f>Rekenblad!E137</f>
        <v>OK</v>
      </c>
      <c r="F5" s="92" t="s">
        <v>71</v>
      </c>
      <c r="G5" s="53"/>
      <c r="H5" s="53"/>
    </row>
    <row r="6" spans="3:8" ht="15" customHeight="1" thickBot="1">
      <c r="C6" s="54" t="s">
        <v>49</v>
      </c>
      <c r="E6" s="55" t="str">
        <f>Rekenblad!E138</f>
        <v>OK</v>
      </c>
      <c r="F6" s="93" t="s">
        <v>72</v>
      </c>
      <c r="G6" s="57"/>
      <c r="H6" s="57"/>
    </row>
    <row r="7" spans="3:8" ht="15.75" customHeight="1">
      <c r="C7" s="58"/>
      <c r="D7" s="59"/>
      <c r="E7" s="60"/>
      <c r="F7" s="56"/>
      <c r="G7" s="57"/>
      <c r="H7" s="57"/>
    </row>
    <row r="8" spans="3:8" ht="15.75" customHeight="1">
      <c r="C8" s="61"/>
      <c r="D8" s="62"/>
      <c r="E8" s="63"/>
      <c r="G8" s="57"/>
      <c r="H8" s="57"/>
    </row>
    <row r="9" spans="3:8" ht="15.75" customHeight="1">
      <c r="C9" s="61"/>
      <c r="D9" s="62"/>
      <c r="E9" s="63"/>
      <c r="G9" s="57"/>
      <c r="H9" s="57"/>
    </row>
    <row r="10" ht="13.5" thickBot="1"/>
    <row r="11" spans="3:5" ht="13.5" thickBot="1">
      <c r="C11" s="64"/>
      <c r="D11" s="202" t="s">
        <v>27</v>
      </c>
      <c r="E11" s="202"/>
    </row>
    <row r="12" spans="2:6" ht="13.5" thickBot="1">
      <c r="B12" s="65" t="s">
        <v>8</v>
      </c>
      <c r="C12" s="66" t="s">
        <v>30</v>
      </c>
      <c r="D12" s="67" t="s">
        <v>29</v>
      </c>
      <c r="E12" s="67" t="s">
        <v>54</v>
      </c>
      <c r="F12" s="65" t="s">
        <v>65</v>
      </c>
    </row>
    <row r="13" spans="2:9" ht="13.5" thickBot="1">
      <c r="B13" s="68" t="s">
        <v>5</v>
      </c>
      <c r="C13" s="69" t="s">
        <v>10</v>
      </c>
      <c r="D13" s="104">
        <f>IF(Rekenblad!$C$143=2014,Brondata!C9,IF(Rekenblad!$C$143=2015,Brondata!C36,IF(Rekenblad!$C$143=2020,Brondata!C63,IF(Rekenblad!$C$143=2030,Brondata!C90))))</f>
        <v>0.043066973419057145</v>
      </c>
      <c r="E13" s="24">
        <v>0.04834845735027224</v>
      </c>
      <c r="F13" s="70"/>
      <c r="H13" s="179"/>
      <c r="I13" s="179"/>
    </row>
    <row r="14" spans="2:9" ht="13.5" thickBot="1">
      <c r="B14" s="71" t="s">
        <v>6</v>
      </c>
      <c r="C14" s="72" t="s">
        <v>10</v>
      </c>
      <c r="D14" s="106">
        <f>IF(Rekenblad!$C$143=2014,Brondata!C10,IF(Rekenblad!$C$143=2015,Brondata!C37,IF(Rekenblad!$C$143=2020,Brondata!C64,IF(Rekenblad!$C$143=2030,Brondata!C91))))</f>
        <v>0.010358142576608706</v>
      </c>
      <c r="E14" s="27">
        <v>0.02848759830611011</v>
      </c>
      <c r="F14" s="73"/>
      <c r="H14" s="179"/>
      <c r="I14" s="179"/>
    </row>
    <row r="15" spans="2:9" ht="12.75">
      <c r="B15" s="74" t="s">
        <v>7</v>
      </c>
      <c r="C15" s="75" t="s">
        <v>10</v>
      </c>
      <c r="D15" s="103">
        <f>IF(Rekenblad!$C$143=2014,Brondata!C11,IF(Rekenblad!$C$143=2015,Brondata!C38,IF(Rekenblad!$C$143=2020,Brondata!C65,IF(Rekenblad!$C$143=2030,Brondata!C92))))</f>
        <v>0.05865636639199247</v>
      </c>
      <c r="E15" s="25">
        <v>0.10475760435571689</v>
      </c>
      <c r="F15" s="70"/>
      <c r="H15" s="179"/>
      <c r="I15" s="179"/>
    </row>
    <row r="16" spans="2:9" ht="12.75">
      <c r="B16" s="74"/>
      <c r="C16" s="75" t="s">
        <v>11</v>
      </c>
      <c r="D16" s="105">
        <f>IF(Rekenblad!$C$143=2014,Brondata!C12,IF(Rekenblad!$C$143=2015,Brondata!C39,IF(Rekenblad!$C$143=2020,Brondata!C66,IF(Rekenblad!$C$143=2030,Brondata!C93))))</f>
        <v>0.0011970687018773977</v>
      </c>
      <c r="E16" s="25">
        <v>0.0017033756805807626</v>
      </c>
      <c r="F16" s="76" t="s">
        <v>56</v>
      </c>
      <c r="H16" s="179"/>
      <c r="I16" s="179"/>
    </row>
    <row r="17" spans="2:9" ht="13.5" thickBot="1">
      <c r="B17" s="74"/>
      <c r="C17" s="75" t="s">
        <v>12</v>
      </c>
      <c r="D17" s="106">
        <f>IF(Rekenblad!$C$143=2014,Brondata!C13,IF(Rekenblad!$C$143=2015,Brondata!C40,IF(Rekenblad!$C$143=2020,Brondata!C67,IF(Rekenblad!$C$143=2030,Brondata!C94))))</f>
        <v>0</v>
      </c>
      <c r="E17" s="25">
        <v>0</v>
      </c>
      <c r="F17" s="77" t="s">
        <v>55</v>
      </c>
      <c r="H17" s="179"/>
      <c r="I17" s="179"/>
    </row>
    <row r="18" spans="2:9" ht="12.75">
      <c r="B18" s="68" t="s">
        <v>0</v>
      </c>
      <c r="C18" s="69" t="s">
        <v>10</v>
      </c>
      <c r="D18" s="103">
        <f>IF(Rekenblad!$C$143=2014,Brondata!C14,IF(Rekenblad!$C$143=2015,Brondata!C41,IF(Rekenblad!$C$143=2020,Brondata!C68,IF(Rekenblad!$C$143=2030,Brondata!C95))))</f>
        <v>0.06543038701741287</v>
      </c>
      <c r="E18" s="24">
        <v>0.1037039112079844</v>
      </c>
      <c r="F18" s="76"/>
      <c r="H18" s="179"/>
      <c r="I18" s="179"/>
    </row>
    <row r="19" spans="2:9" ht="12.75">
      <c r="B19" s="74"/>
      <c r="C19" s="75" t="s">
        <v>11</v>
      </c>
      <c r="D19" s="105">
        <f>IF(Rekenblad!$C$143=2014,Brondata!C15,IF(Rekenblad!$C$143=2015,Brondata!C42,IF(Rekenblad!$C$143=2020,Brondata!C69,IF(Rekenblad!$C$143=2030,Brondata!C96))))</f>
        <v>0.026725087654999747</v>
      </c>
      <c r="E19" s="25">
        <v>0.04153966191244193</v>
      </c>
      <c r="F19" s="76" t="s">
        <v>56</v>
      </c>
      <c r="H19" s="179"/>
      <c r="I19" s="179"/>
    </row>
    <row r="20" spans="2:9" ht="12.75">
      <c r="B20" s="74"/>
      <c r="C20" s="75" t="s">
        <v>12</v>
      </c>
      <c r="D20" s="105">
        <f>IF(Rekenblad!$C$143=2014,Brondata!C16,IF(Rekenblad!$C$143=2015,Brondata!C43,IF(Rekenblad!$C$143=2020,Brondata!C70,IF(Rekenblad!$C$143=2030,Brondata!C97))))</f>
        <v>0</v>
      </c>
      <c r="E20" s="25">
        <v>0</v>
      </c>
      <c r="F20" s="76" t="s">
        <v>55</v>
      </c>
      <c r="H20" s="179"/>
      <c r="I20" s="179"/>
    </row>
    <row r="21" spans="2:9" ht="13.5" thickBot="1">
      <c r="B21" s="78"/>
      <c r="C21" s="79" t="s">
        <v>13</v>
      </c>
      <c r="D21" s="106">
        <f>IF(Rekenblad!$C$143=2014,Brondata!C17,IF(Rekenblad!$C$143=2015,Brondata!C44,IF(Rekenblad!$C$143=2020,Brondata!C71,IF(Rekenblad!$C$143=2030,Brondata!C98))))</f>
        <v>0</v>
      </c>
      <c r="E21" s="26">
        <v>0</v>
      </c>
      <c r="F21" s="76" t="s">
        <v>57</v>
      </c>
      <c r="H21" s="179"/>
      <c r="I21" s="179"/>
    </row>
    <row r="22" spans="2:9" ht="12.75">
      <c r="B22" s="68" t="s">
        <v>1</v>
      </c>
      <c r="C22" s="69" t="s">
        <v>14</v>
      </c>
      <c r="D22" s="103">
        <f>IF(Rekenblad!$C$143=2014,Brondata!C18,IF(Rekenblad!$C$143=2015,Brondata!C45,IF(Rekenblad!$C$143=2020,Brondata!C72,IF(Rekenblad!$C$143=2030,Brondata!C99))))</f>
        <v>0.07368105208631988</v>
      </c>
      <c r="E22" s="24">
        <v>0.02317995463732575</v>
      </c>
      <c r="F22" s="70" t="s">
        <v>59</v>
      </c>
      <c r="H22" s="179"/>
      <c r="I22" s="179"/>
    </row>
    <row r="23" spans="2:9" ht="12.75">
      <c r="B23" s="74"/>
      <c r="C23" s="75" t="s">
        <v>15</v>
      </c>
      <c r="D23" s="105">
        <f>IF(Rekenblad!$C$143=2014,Brondata!C19,IF(Rekenblad!$C$143=2015,Brondata!C46,IF(Rekenblad!$C$143=2020,Brondata!C73,IF(Rekenblad!$C$143=2030,Brondata!C100))))</f>
        <v>0.003877950109806305</v>
      </c>
      <c r="E23" s="25">
        <v>0.06953986391197725</v>
      </c>
      <c r="F23" s="76" t="s">
        <v>58</v>
      </c>
      <c r="H23" s="179"/>
      <c r="I23" s="179"/>
    </row>
    <row r="24" spans="2:9" ht="13.5" thickBot="1">
      <c r="B24" s="78"/>
      <c r="C24" s="79" t="s">
        <v>19</v>
      </c>
      <c r="D24" s="106">
        <f>IF(Rekenblad!$C$143=2014,Brondata!C20,IF(Rekenblad!$C$143=2015,Brondata!C47,IF(Rekenblad!$C$143=2020,Brondata!C74,IF(Rekenblad!$C$143=2030,Brondata!C101))))</f>
        <v>0</v>
      </c>
      <c r="E24" s="26">
        <v>0</v>
      </c>
      <c r="F24" s="77" t="s">
        <v>60</v>
      </c>
      <c r="H24" s="179"/>
      <c r="I24" s="179"/>
    </row>
    <row r="25" spans="2:9" ht="12.75">
      <c r="B25" s="68" t="s">
        <v>2</v>
      </c>
      <c r="C25" s="69" t="s">
        <v>14</v>
      </c>
      <c r="D25" s="103">
        <f>IF(Rekenblad!$C$143=2014,Brondata!C21,IF(Rekenblad!$C$143=2015,Brondata!C48,IF(Rekenblad!$C$143=2020,Brondata!C75,IF(Rekenblad!$C$143=2030,Brondata!C102))))</f>
        <v>0.11758403931085475</v>
      </c>
      <c r="E25" s="24">
        <v>0.09891205589381993</v>
      </c>
      <c r="F25" s="76" t="s">
        <v>59</v>
      </c>
      <c r="H25" s="179"/>
      <c r="I25" s="179"/>
    </row>
    <row r="26" spans="2:9" ht="13.5" thickBot="1">
      <c r="B26" s="74"/>
      <c r="C26" s="75" t="s">
        <v>15</v>
      </c>
      <c r="D26" s="106">
        <f>IF(Rekenblad!$C$143=2014,Brondata!C22,IF(Rekenblad!$C$143=2015,Brondata!C49,IF(Rekenblad!$C$143=2020,Brondata!C76,IF(Rekenblad!$C$143=2030,Brondata!C103))))</f>
        <v>0.35275211793256417</v>
      </c>
      <c r="E26" s="25">
        <v>0.29673616768145983</v>
      </c>
      <c r="F26" s="76" t="s">
        <v>58</v>
      </c>
      <c r="H26" s="179"/>
      <c r="I26" s="179"/>
    </row>
    <row r="27" spans="2:9" ht="12.75">
      <c r="B27" s="68" t="s">
        <v>4</v>
      </c>
      <c r="C27" s="69" t="s">
        <v>17</v>
      </c>
      <c r="D27" s="103">
        <f>IF(Rekenblad!$C$143=2014,Brondata!C23,IF(Rekenblad!$C$143=2015,Brondata!C50,IF(Rekenblad!$C$143=2020,Brondata!C77,IF(Rekenblad!$C$143=2030,Brondata!C104))))</f>
        <v>0</v>
      </c>
      <c r="E27" s="24">
        <v>0</v>
      </c>
      <c r="F27" s="70" t="s">
        <v>57</v>
      </c>
      <c r="H27" s="179"/>
      <c r="I27" s="179"/>
    </row>
    <row r="28" spans="2:9" ht="12.75">
      <c r="B28" s="74"/>
      <c r="C28" s="75" t="s">
        <v>67</v>
      </c>
      <c r="D28" s="105">
        <f>IF(Rekenblad!$C$143=2014,Brondata!C24,IF(Rekenblad!$C$143=2015,Brondata!C51,IF(Rekenblad!$C$143=2020,Brondata!C78,IF(Rekenblad!$C$143=2030,Brondata!C105))))</f>
        <v>0</v>
      </c>
      <c r="E28" s="25">
        <v>0</v>
      </c>
      <c r="F28" s="76" t="s">
        <v>66</v>
      </c>
      <c r="H28" s="179"/>
      <c r="I28" s="179"/>
    </row>
    <row r="29" spans="2:9" ht="13.5" thickBot="1">
      <c r="B29" s="74"/>
      <c r="C29" s="75" t="s">
        <v>19</v>
      </c>
      <c r="D29" s="106">
        <f>IF(Rekenblad!$C$143=2014,Brondata!C25,IF(Rekenblad!$C$143=2015,Brondata!C52,IF(Rekenblad!$C$143=2020,Brondata!C79,IF(Rekenblad!$C$143=2030,Brondata!C106))))</f>
        <v>0</v>
      </c>
      <c r="E29" s="25">
        <v>0</v>
      </c>
      <c r="F29" s="77" t="s">
        <v>60</v>
      </c>
      <c r="H29" s="179"/>
      <c r="I29" s="179"/>
    </row>
    <row r="30" spans="2:9" ht="13.5" thickBot="1">
      <c r="B30" s="80" t="s">
        <v>3</v>
      </c>
      <c r="C30" s="81" t="s">
        <v>28</v>
      </c>
      <c r="D30" s="106">
        <f>IF(Rekenblad!$C$143=2014,Brondata!C26,IF(Rekenblad!$C$143=2015,Brondata!C53,IF(Rekenblad!$C$143=2020,Brondata!C80,IF(Rekenblad!$C$143=2030,Brondata!C107))))</f>
        <v>0.24667081479850658</v>
      </c>
      <c r="E30" s="27">
        <v>0.18309134906231098</v>
      </c>
      <c r="F30" s="77"/>
      <c r="H30" s="179"/>
      <c r="I30" s="179"/>
    </row>
    <row r="31" spans="2:6" ht="13.5" thickBot="1">
      <c r="B31" s="82"/>
      <c r="C31" s="83" t="s">
        <v>36</v>
      </c>
      <c r="D31" s="104">
        <f>SUM(D13:D30)</f>
        <v>1</v>
      </c>
      <c r="E31" s="107">
        <f>SUM(E13:E30)</f>
        <v>1</v>
      </c>
      <c r="F31" s="90" t="str">
        <f>Rekenblad!E139</f>
        <v>OK</v>
      </c>
    </row>
    <row r="32" ht="13.5" thickBot="1"/>
    <row r="33" spans="3:5" ht="12.75">
      <c r="C33" s="203" t="s">
        <v>31</v>
      </c>
      <c r="D33" s="84" t="s">
        <v>32</v>
      </c>
      <c r="E33" s="87">
        <f>IF(Rekenblad!C143=2014,Rekenblad!C131,IF(Rekenblad!C143=2015,Rekenblad!C132,IF(Rekenblad!C143=2020,Rekenblad!C133,IF(Rekenblad!C143=2030,Rekenblad!C134,"Kan waarde niet bepalen"))))</f>
        <v>1.1861600829507746</v>
      </c>
    </row>
    <row r="34" spans="3:5" ht="12.75">
      <c r="C34" s="204"/>
      <c r="D34" s="85" t="s">
        <v>33</v>
      </c>
      <c r="E34" s="88">
        <f>IF(Rekenblad!C143=2014,Rekenblad!D131,IF(Rekenblad!C143=2015,Rekenblad!D132,IF(Rekenblad!C143=2020,Rekenblad!D133,IF(Rekenblad!C143=2030,Rekenblad!D134,"Kan waarde niet bepalen"))))</f>
        <v>0.9899010724153964</v>
      </c>
    </row>
    <row r="35" spans="3:5" ht="13.5" thickBot="1">
      <c r="C35" s="205"/>
      <c r="D35" s="86" t="s">
        <v>34</v>
      </c>
      <c r="E35" s="89">
        <f>IF(Rekenblad!C143=2014,Rekenblad!E131,IF(Rekenblad!C143=2015,Rekenblad!E132,IF(Rekenblad!C143=2020,Rekenblad!E133,IF(Rekenblad!C143=2030,Rekenblad!E134,"Kan waarde niet bepalen"))))</f>
        <v>1.1361556158253805</v>
      </c>
    </row>
  </sheetData>
  <sheetProtection selectLockedCells="1"/>
  <mergeCells count="3">
    <mergeCell ref="D11:E11"/>
    <mergeCell ref="C33:C35"/>
    <mergeCell ref="D4:E4"/>
  </mergeCells>
  <printOptions/>
  <pageMargins left="0.48" right="0.47" top="0.46" bottom="0.37" header="0.5" footer="0.5"/>
  <pageSetup fitToHeight="1" fitToWidth="1"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N155"/>
  <sheetViews>
    <sheetView zoomScale="80" zoomScaleNormal="80" zoomScalePageLayoutView="0" workbookViewId="0" topLeftCell="P1">
      <selection activeCell="P1" sqref="P1"/>
    </sheetView>
  </sheetViews>
  <sheetFormatPr defaultColWidth="9.140625" defaultRowHeight="12.75"/>
  <cols>
    <col min="1" max="1" width="0" style="0" hidden="1" customWidth="1"/>
    <col min="2" max="2" width="32.7109375" style="0" hidden="1" customWidth="1"/>
    <col min="3" max="3" width="10.7109375" style="0" hidden="1" customWidth="1"/>
    <col min="4" max="6" width="9.57421875" style="0" hidden="1" customWidth="1"/>
    <col min="7" max="7" width="10.7109375" style="0" hidden="1" customWidth="1"/>
    <col min="8" max="15" width="0" style="0" hidden="1" customWidth="1"/>
    <col min="21" max="21" width="9.421875" style="0" customWidth="1"/>
  </cols>
  <sheetData>
    <row r="2" spans="1:2" ht="13.5" thickBot="1">
      <c r="A2" s="29"/>
      <c r="B2" s="29"/>
    </row>
    <row r="3" spans="1:14" ht="15" thickBot="1">
      <c r="A3" s="208">
        <v>2014</v>
      </c>
      <c r="B3" s="209"/>
      <c r="C3" s="210" t="s">
        <v>24</v>
      </c>
      <c r="D3" s="210"/>
      <c r="E3" s="210"/>
      <c r="F3" s="210"/>
      <c r="G3" s="210" t="s">
        <v>35</v>
      </c>
      <c r="H3" s="210"/>
      <c r="I3" s="210"/>
      <c r="J3" s="210"/>
      <c r="K3" s="211" t="s">
        <v>25</v>
      </c>
      <c r="L3" s="211"/>
      <c r="M3" s="211"/>
      <c r="N3" s="211"/>
    </row>
    <row r="4" spans="1:14" ht="13.5" thickBot="1">
      <c r="A4" s="2" t="s">
        <v>8</v>
      </c>
      <c r="B4" s="2" t="s">
        <v>9</v>
      </c>
      <c r="C4" s="127" t="s">
        <v>50</v>
      </c>
      <c r="D4" s="22" t="s">
        <v>51</v>
      </c>
      <c r="E4" s="128" t="s">
        <v>52</v>
      </c>
      <c r="F4" s="21" t="s">
        <v>53</v>
      </c>
      <c r="G4" s="127" t="s">
        <v>50</v>
      </c>
      <c r="H4" s="22" t="s">
        <v>51</v>
      </c>
      <c r="I4" s="128" t="s">
        <v>52</v>
      </c>
      <c r="J4" s="21" t="s">
        <v>53</v>
      </c>
      <c r="K4" s="127" t="s">
        <v>50</v>
      </c>
      <c r="L4" s="22" t="s">
        <v>51</v>
      </c>
      <c r="M4" s="128" t="s">
        <v>52</v>
      </c>
      <c r="N4" s="21" t="s">
        <v>53</v>
      </c>
    </row>
    <row r="5" spans="1:14" ht="13.5" thickBot="1">
      <c r="A5" s="9" t="s">
        <v>5</v>
      </c>
      <c r="B5" s="9" t="s">
        <v>10</v>
      </c>
      <c r="C5" s="129">
        <f>Brondata!C9*Brondata!D9</f>
        <v>1.0526057381723746</v>
      </c>
      <c r="D5" s="130">
        <f>Brondata!C9*Brondata!E9</f>
        <v>0.6578785863577341</v>
      </c>
      <c r="E5" s="131">
        <f>Brondata!C9*Brondata!F9</f>
        <v>0.46709282124568474</v>
      </c>
      <c r="F5" s="132">
        <f>Brondata!C9*Brondata!G9</f>
        <v>0.4821712775365341</v>
      </c>
      <c r="G5" s="129">
        <f>Brondata!C9*Brondata!H9</f>
        <v>0.07114410385673132</v>
      </c>
      <c r="H5" s="130">
        <f>Brondata!C9*Brondata!I9</f>
        <v>0.04446506491045708</v>
      </c>
      <c r="I5" s="131">
        <f>Brondata!C9*Brondata!J9</f>
        <v>0.031570176585058396</v>
      </c>
      <c r="J5" s="132">
        <f>Brondata!C9*Brondata!K9</f>
        <v>0.03256416121664736</v>
      </c>
      <c r="K5" s="129">
        <f>Brondata!C9*Brondata!L9</f>
        <v>0.08547409771555421</v>
      </c>
      <c r="L5" s="130">
        <f>Brondata!C9*Brondata!M9</f>
        <v>0.047619215868141974</v>
      </c>
      <c r="M5" s="131">
        <f>Brondata!C9*Brondata!N9</f>
        <v>0.030716562786865107</v>
      </c>
      <c r="N5" s="132">
        <f>Brondata!C9*Brondata!O9</f>
        <v>0.027336234984817468</v>
      </c>
    </row>
    <row r="6" spans="1:14" ht="13.5" thickBot="1">
      <c r="A6" s="13" t="s">
        <v>6</v>
      </c>
      <c r="B6" s="13" t="s">
        <v>10</v>
      </c>
      <c r="C6" s="129">
        <f>Brondata!C10*Brondata!D10</f>
        <v>0.2618183688572365</v>
      </c>
      <c r="D6" s="130">
        <f>Brondata!C10*Brondata!E10</f>
        <v>0.16363648053577282</v>
      </c>
      <c r="E6" s="131">
        <f>Brondata!C10*Brondata!F10</f>
        <v>0.11740918085627156</v>
      </c>
      <c r="F6" s="132">
        <f>Brondata!C10*Brondata!G10</f>
        <v>0.10909098297594551</v>
      </c>
      <c r="G6" s="129">
        <f>Brondata!C10*Brondata!H10</f>
        <v>0.018264138532527074</v>
      </c>
      <c r="H6" s="130">
        <f>Brondata!C10*Brondata!I10</f>
        <v>0.011415086582829422</v>
      </c>
      <c r="I6" s="131">
        <f>Brondata!C10*Brondata!J10</f>
        <v>0.008104711473808889</v>
      </c>
      <c r="J6" s="132">
        <f>Brondata!C10*Brondata!K10</f>
        <v>0.007650536752321847</v>
      </c>
      <c r="K6" s="129">
        <f>Brondata!C10*Brondata!L10</f>
        <v>0.012012204904493576</v>
      </c>
      <c r="L6" s="130">
        <f>Brondata!C10*Brondata!M10</f>
        <v>0.006894845876829409</v>
      </c>
      <c r="M6" s="131">
        <f>Brondata!C10*Brondata!N10</f>
        <v>0.004609885566802616</v>
      </c>
      <c r="N6" s="132">
        <f>Brondata!C10*Brondata!O10</f>
        <v>0.004393484670094084</v>
      </c>
    </row>
    <row r="7" spans="1:14" ht="12.75">
      <c r="A7" s="4" t="s">
        <v>7</v>
      </c>
      <c r="B7" s="30" t="s">
        <v>10</v>
      </c>
      <c r="C7" s="133">
        <f>Brondata!C11*Brondata!D11</f>
        <v>1.2758677654600616</v>
      </c>
      <c r="D7" s="134">
        <f>Brondata!C11*Brondata!E11</f>
        <v>0.7974173534125386</v>
      </c>
      <c r="E7" s="135">
        <f>Brondata!C11*Brondata!F11</f>
        <v>0.5721469282827388</v>
      </c>
      <c r="F7" s="136">
        <f>Brondata!C11*Brondata!G11</f>
        <v>0.5257007316878662</v>
      </c>
      <c r="G7" s="133">
        <f>Brondata!C11*Brondata!H11</f>
        <v>0.08639025515570191</v>
      </c>
      <c r="H7" s="134">
        <f>Brondata!C11*Brondata!I11</f>
        <v>0.05399390947231369</v>
      </c>
      <c r="I7" s="135">
        <f>Brondata!C11*Brondata!J11</f>
        <v>0.03874064144176389</v>
      </c>
      <c r="J7" s="136">
        <f>Brondata!C11*Brondata!K11</f>
        <v>0.035595712238825676</v>
      </c>
      <c r="K7" s="133">
        <f>Brondata!C11*Brondata!L11</f>
        <v>0.04382148271384414</v>
      </c>
      <c r="L7" s="134">
        <f>Brondata!C11*Brondata!M11</f>
        <v>0.02590143557533459</v>
      </c>
      <c r="M7" s="135">
        <f>Brondata!C11*Brondata!N11</f>
        <v>0.01789992615534893</v>
      </c>
      <c r="N7" s="136">
        <f>Brondata!C11*Brondata!O11</f>
        <v>0.02160505218071664</v>
      </c>
    </row>
    <row r="8" spans="1:14" ht="12.75">
      <c r="A8" s="4"/>
      <c r="B8" s="31" t="s">
        <v>11</v>
      </c>
      <c r="C8" s="137">
        <f>Brondata!C12*Brondata!D12</f>
        <v>0.01876393889864275</v>
      </c>
      <c r="D8" s="138">
        <f>Brondata!C12*Brondata!E12</f>
        <v>0.01172746181165172</v>
      </c>
      <c r="E8" s="139">
        <f>Brondata!C12*Brondata!F12</f>
        <v>0.008414453514680873</v>
      </c>
      <c r="F8" s="140">
        <f>Brondata!C12*Brondata!G12</f>
        <v>0.007731378341395746</v>
      </c>
      <c r="G8" s="137">
        <f>Brondata!C12*Brondata!H12</f>
        <v>0.003752787396666566</v>
      </c>
      <c r="H8" s="138">
        <f>Brondata!C12*Brondata!I12</f>
        <v>0.002345492362330344</v>
      </c>
      <c r="I8" s="139">
        <f>Brondata!C12*Brondata!J12</f>
        <v>0.0016828908944671668</v>
      </c>
      <c r="J8" s="140">
        <f>Brondata!C12*Brondata!K12</f>
        <v>0.0015462756682791492</v>
      </c>
      <c r="K8" s="137">
        <f>Brondata!C12*Brondata!L12</f>
        <v>0.00041291304740574355</v>
      </c>
      <c r="L8" s="138">
        <f>Brondata!C12*Brondata!M12</f>
        <v>0.0002564322266963301</v>
      </c>
      <c r="M8" s="139">
        <f>Brondata!C12*Brondata!N12</f>
        <v>0.0001865617207051502</v>
      </c>
      <c r="N8" s="140">
        <f>Brondata!C12*Brondata!O12</f>
        <v>0.00021239925156647192</v>
      </c>
    </row>
    <row r="9" spans="1:14" ht="13.5" thickBot="1">
      <c r="A9" s="4"/>
      <c r="B9" s="32" t="s">
        <v>12</v>
      </c>
      <c r="C9" s="141">
        <f>Brondata!C13*Brondata!D13</f>
        <v>0</v>
      </c>
      <c r="D9" s="142">
        <f>Brondata!C13*Brondata!E13</f>
        <v>0</v>
      </c>
      <c r="E9" s="143">
        <f>Brondata!C13*Brondata!F13</f>
        <v>0</v>
      </c>
      <c r="F9" s="144">
        <f>Brondata!C13*Brondata!G13</f>
        <v>0</v>
      </c>
      <c r="G9" s="141">
        <f>Brondata!C13*Brondata!H13</f>
        <v>0</v>
      </c>
      <c r="H9" s="142">
        <f>Brondata!C13*Brondata!I13</f>
        <v>0</v>
      </c>
      <c r="I9" s="143">
        <f>Brondata!C13*Brondata!J13</f>
        <v>0</v>
      </c>
      <c r="J9" s="144">
        <f>Brondata!C13*Brondata!K13</f>
        <v>0</v>
      </c>
      <c r="K9" s="141">
        <f>Brondata!C13*Brondata!L13</f>
        <v>0</v>
      </c>
      <c r="L9" s="142">
        <f>Brondata!C13*Brondata!M13</f>
        <v>0</v>
      </c>
      <c r="M9" s="143">
        <f>Brondata!C13*Brondata!N13</f>
        <v>0</v>
      </c>
      <c r="N9" s="144">
        <f>Brondata!C13*Brondata!O13</f>
        <v>0</v>
      </c>
    </row>
    <row r="10" spans="1:14" ht="12.75">
      <c r="A10" s="9" t="s">
        <v>0</v>
      </c>
      <c r="B10" s="30" t="s">
        <v>10</v>
      </c>
      <c r="C10" s="133">
        <f>Brondata!C14*Brondata!D14</f>
        <v>1.4954172278482583</v>
      </c>
      <c r="D10" s="134">
        <f>Brondata!C14*Brondata!E14</f>
        <v>0.9346357674051613</v>
      </c>
      <c r="E10" s="135">
        <f>Brondata!C14*Brondata!F14</f>
        <v>0.6706011913092808</v>
      </c>
      <c r="F10" s="136">
        <f>Brondata!C14*Brondata!G14</f>
        <v>0.5491121016909376</v>
      </c>
      <c r="G10" s="133">
        <f>Brondata!C14*Brondata!H14</f>
        <v>0.10125610497805901</v>
      </c>
      <c r="H10" s="134">
        <f>Brondata!C14*Brondata!I14</f>
        <v>0.0632850981452224</v>
      </c>
      <c r="I10" s="135">
        <f>Brondata!C14*Brondata!J14</f>
        <v>0.04540704989415964</v>
      </c>
      <c r="J10" s="136">
        <f>Brondata!C14*Brondata!K14</f>
        <v>0.037180909363906486</v>
      </c>
      <c r="K10" s="133">
        <f>Brondata!C14*Brondata!L14</f>
        <v>0.04547558805167088</v>
      </c>
      <c r="L10" s="134">
        <f>Brondata!C14*Brondata!M14</f>
        <v>0.027568909937343934</v>
      </c>
      <c r="M10" s="135">
        <f>Brondata!C14*Brondata!N14</f>
        <v>0.019573369942109575</v>
      </c>
      <c r="N10" s="136">
        <f>Brondata!C14*Brondata!O14</f>
        <v>0.02097710081366873</v>
      </c>
    </row>
    <row r="11" spans="1:14" ht="12.75">
      <c r="A11" s="4"/>
      <c r="B11" s="31" t="s">
        <v>11</v>
      </c>
      <c r="C11" s="137">
        <f>Brondata!C15*Brondata!D15</f>
        <v>0.9920845901879054</v>
      </c>
      <c r="D11" s="138">
        <f>Brondata!C15*Brondata!E15</f>
        <v>0.6200528688674408</v>
      </c>
      <c r="E11" s="139">
        <f>Brondata!C15*Brondata!F15</f>
        <v>0.4448879521181342</v>
      </c>
      <c r="F11" s="140">
        <f>Brondata!C15*Brondata!G15</f>
        <v>0.3642900751900066</v>
      </c>
      <c r="G11" s="137">
        <f>Brondata!C15*Brondata!H15</f>
        <v>0.19841690652635313</v>
      </c>
      <c r="H11" s="138">
        <f>Brondata!C15*Brondata!I15</f>
        <v>0.12401057377348818</v>
      </c>
      <c r="I11" s="139">
        <f>Brondata!C15*Brondata!J15</f>
        <v>0.08897759042362684</v>
      </c>
      <c r="J11" s="140">
        <f>Brondata!C15*Brondata!K15</f>
        <v>0.07285801503800132</v>
      </c>
      <c r="K11" s="137">
        <f>Brondata!C15*Brondata!L15</f>
        <v>0.01946381732846914</v>
      </c>
      <c r="L11" s="138">
        <f>Brondata!C15*Brondata!M15</f>
        <v>0.012534058105035774</v>
      </c>
      <c r="M11" s="139">
        <f>Brondata!C15*Brondata!N15</f>
        <v>0.009439840033177157</v>
      </c>
      <c r="N11" s="140">
        <f>Brondata!C15*Brondata!O15</f>
        <v>0.009887626800272767</v>
      </c>
    </row>
    <row r="12" spans="1:14" ht="12.75">
      <c r="A12" s="4"/>
      <c r="B12" s="31" t="s">
        <v>12</v>
      </c>
      <c r="C12" s="137">
        <f>Brondata!C16*Brondata!D16</f>
        <v>0</v>
      </c>
      <c r="D12" s="138">
        <f>Brondata!C16*Brondata!E16</f>
        <v>0</v>
      </c>
      <c r="E12" s="139">
        <f>Brondata!C16*Brondata!F16</f>
        <v>0</v>
      </c>
      <c r="F12" s="140">
        <f>Brondata!C16*Brondata!G16</f>
        <v>0</v>
      </c>
      <c r="G12" s="137">
        <f>Brondata!C16*Brondata!H16</f>
        <v>0</v>
      </c>
      <c r="H12" s="138">
        <f>Brondata!C16*Brondata!I16</f>
        <v>0</v>
      </c>
      <c r="I12" s="139">
        <f>Brondata!C16*Brondata!J16</f>
        <v>0</v>
      </c>
      <c r="J12" s="140">
        <f>Brondata!C16*Brondata!K16</f>
        <v>0</v>
      </c>
      <c r="K12" s="137">
        <f>Brondata!C16*Brondata!L16</f>
        <v>0</v>
      </c>
      <c r="L12" s="138">
        <f>Brondata!C16*Brondata!M16</f>
        <v>0</v>
      </c>
      <c r="M12" s="139">
        <f>Brondata!C16*Brondata!N16</f>
        <v>0</v>
      </c>
      <c r="N12" s="140">
        <f>Brondata!C16*Brondata!O16</f>
        <v>0</v>
      </c>
    </row>
    <row r="13" spans="1:14" ht="13.5" thickBot="1">
      <c r="A13" s="6"/>
      <c r="B13" s="32" t="s">
        <v>13</v>
      </c>
      <c r="C13" s="141">
        <f>Brondata!C17*Brondata!D17</f>
        <v>0</v>
      </c>
      <c r="D13" s="142">
        <f>Brondata!C17*Brondata!E17</f>
        <v>0</v>
      </c>
      <c r="E13" s="143">
        <f>Brondata!C17*Brondata!F17</f>
        <v>0</v>
      </c>
      <c r="F13" s="144">
        <f>Brondata!C17*Brondata!G17</f>
        <v>0</v>
      </c>
      <c r="G13" s="141">
        <f>Brondata!C17*Brondata!H17</f>
        <v>0</v>
      </c>
      <c r="H13" s="142">
        <f>Brondata!C17*Brondata!I17</f>
        <v>0</v>
      </c>
      <c r="I13" s="143">
        <f>Brondata!C17*Brondata!J17</f>
        <v>0</v>
      </c>
      <c r="J13" s="144">
        <f>Brondata!C17*Brondata!K17</f>
        <v>0</v>
      </c>
      <c r="K13" s="141">
        <f>Brondata!C17*Brondata!L17</f>
        <v>0</v>
      </c>
      <c r="L13" s="142">
        <f>Brondata!C17*Brondata!M17</f>
        <v>0</v>
      </c>
      <c r="M13" s="143">
        <f>Brondata!C17*Brondata!N17</f>
        <v>0</v>
      </c>
      <c r="N13" s="144">
        <f>Brondata!C17*Brondata!O17</f>
        <v>0</v>
      </c>
    </row>
    <row r="14" spans="1:14" ht="12.75">
      <c r="A14" s="9" t="s">
        <v>1</v>
      </c>
      <c r="B14" s="30" t="s">
        <v>14</v>
      </c>
      <c r="C14" s="133">
        <f>Brondata!C18*Brondata!D18</f>
        <v>1.0600313070618828</v>
      </c>
      <c r="D14" s="134">
        <f>Brondata!C18*Brondata!E18</f>
        <v>0.6625195669136766</v>
      </c>
      <c r="E14" s="135">
        <f>Brondata!C18*Brondata!F18</f>
        <v>0.475357789260563</v>
      </c>
      <c r="F14" s="136">
        <f>Brondata!C18*Brondata!G18</f>
        <v>0.4527771914585931</v>
      </c>
      <c r="G14" s="133">
        <f>Brondata!C18*Brondata!H18</f>
        <v>0.21200626141237655</v>
      </c>
      <c r="H14" s="134">
        <f>Brondata!C18*Brondata!I18</f>
        <v>0.13250391338273534</v>
      </c>
      <c r="I14" s="135">
        <f>Brondata!C18*Brondata!J18</f>
        <v>0.0950715578521126</v>
      </c>
      <c r="J14" s="136">
        <f>Brondata!C18*Brondata!K18</f>
        <v>0.09055543829171862</v>
      </c>
      <c r="K14" s="133">
        <f>Brondata!C18*Brondata!L18</f>
        <v>0.020040118248600622</v>
      </c>
      <c r="L14" s="134">
        <f>Brondata!C18*Brondata!M18</f>
        <v>0.013168558519405503</v>
      </c>
      <c r="M14" s="135">
        <f>Brondata!C18*Brondata!N18</f>
        <v>0.010100327198462565</v>
      </c>
      <c r="N14" s="136">
        <f>Brondata!C18*Brondata!O18</f>
        <v>0.010106985686572251</v>
      </c>
    </row>
    <row r="15" spans="1:14" ht="12.75">
      <c r="A15" s="4"/>
      <c r="B15" s="31" t="s">
        <v>15</v>
      </c>
      <c r="C15" s="137">
        <f>Brondata!C19*Brondata!D19</f>
        <v>0.32163783266844154</v>
      </c>
      <c r="D15" s="138">
        <f>Brondata!C19*Brondata!E19</f>
        <v>0.20102364541777598</v>
      </c>
      <c r="E15" s="139">
        <f>Brondata!C19*Brondata!F19</f>
        <v>0.14423447859849345</v>
      </c>
      <c r="F15" s="140">
        <f>Brondata!C19*Brondata!G19</f>
        <v>0.08717530254363101</v>
      </c>
      <c r="G15" s="137">
        <f>Brondata!C19*Brondata!H19</f>
        <v>0.011257324143395454</v>
      </c>
      <c r="H15" s="138">
        <f>Brondata!C19*Brondata!I19</f>
        <v>0.007035827589622159</v>
      </c>
      <c r="I15" s="139">
        <f>Brondata!C19*Brondata!J19</f>
        <v>0.005048204669149001</v>
      </c>
      <c r="J15" s="140">
        <f>Brondata!C19*Brondata!K19</f>
        <v>0.003051135589027085</v>
      </c>
      <c r="K15" s="137">
        <f>Brondata!C19*Brondata!L19</f>
        <v>0.0063799570447536</v>
      </c>
      <c r="L15" s="138">
        <f>Brondata!C19*Brondata!M19</f>
        <v>0.004365817218820155</v>
      </c>
      <c r="M15" s="139">
        <f>Brondata!C19*Brondata!N19</f>
        <v>0.003466480366310337</v>
      </c>
      <c r="N15" s="140">
        <f>Brondata!C19*Brondata!O19</f>
        <v>0.002648854095886192</v>
      </c>
    </row>
    <row r="16" spans="1:14" ht="13.5" thickBot="1">
      <c r="A16" s="6"/>
      <c r="B16" s="32" t="s">
        <v>19</v>
      </c>
      <c r="C16" s="141">
        <f>Brondata!C20*Brondata!D20</f>
        <v>0</v>
      </c>
      <c r="D16" s="142">
        <f>Brondata!C20*Brondata!E20</f>
        <v>0</v>
      </c>
      <c r="E16" s="143">
        <f>Brondata!C20*Brondata!F20</f>
        <v>0</v>
      </c>
      <c r="F16" s="144">
        <f>Brondata!C20*Brondata!G20</f>
        <v>0</v>
      </c>
      <c r="G16" s="141">
        <f>Brondata!C20*Brondata!H20</f>
        <v>0</v>
      </c>
      <c r="H16" s="142">
        <f>Brondata!C20*Brondata!I20</f>
        <v>0</v>
      </c>
      <c r="I16" s="143">
        <f>Brondata!C20*Brondata!J20</f>
        <v>0</v>
      </c>
      <c r="J16" s="144">
        <f>Brondata!C20*Brondata!K20</f>
        <v>0</v>
      </c>
      <c r="K16" s="141">
        <f>Brondata!C20*Brondata!L20</f>
        <v>0</v>
      </c>
      <c r="L16" s="142">
        <f>Brondata!C20*Brondata!M20</f>
        <v>0</v>
      </c>
      <c r="M16" s="143">
        <f>Brondata!C20*Brondata!N20</f>
        <v>0</v>
      </c>
      <c r="N16" s="144">
        <f>Brondata!C20*Brondata!O20</f>
        <v>0</v>
      </c>
    </row>
    <row r="17" spans="1:14" ht="12.75">
      <c r="A17" s="9" t="s">
        <v>2</v>
      </c>
      <c r="B17" s="30" t="s">
        <v>14</v>
      </c>
      <c r="C17" s="133">
        <f>Brondata!C21*Brondata!D21</f>
        <v>0.9196850637418279</v>
      </c>
      <c r="D17" s="134">
        <f>Brondata!C21*Brondata!E21</f>
        <v>0.5748031399670868</v>
      </c>
      <c r="E17" s="135">
        <f>Brondata!C21*Brondata!F21</f>
        <v>0.41242123004455356</v>
      </c>
      <c r="F17" s="136">
        <f>Brondata!C21*Brondata!G21</f>
        <v>0.4543698942531339</v>
      </c>
      <c r="G17" s="133">
        <f>Brondata!C21*Brondata!H21</f>
        <v>0.18393699285112106</v>
      </c>
      <c r="H17" s="134">
        <f>Brondata!C21*Brondata!I21</f>
        <v>0.11496060809617284</v>
      </c>
      <c r="I17" s="135">
        <f>Brondata!C21*Brondata!J21</f>
        <v>0.0824842261116662</v>
      </c>
      <c r="J17" s="136">
        <f>Brondata!C21*Brondata!K21</f>
        <v>0.0908739987478713</v>
      </c>
      <c r="K17" s="133">
        <f>Brondata!C21*Brondata!L21</f>
        <v>0.029942467895451085</v>
      </c>
      <c r="L17" s="134">
        <f>Brondata!C21*Brondata!M21</f>
        <v>0.019675489725426227</v>
      </c>
      <c r="M17" s="135">
        <f>Brondata!C21*Brondata!N21</f>
        <v>0.015091164589043032</v>
      </c>
      <c r="N17" s="136">
        <f>Brondata!C21*Brondata!O21</f>
        <v>0.01510111321130081</v>
      </c>
    </row>
    <row r="18" spans="1:14" ht="13.5" thickBot="1">
      <c r="A18" s="4"/>
      <c r="B18" s="32" t="s">
        <v>15</v>
      </c>
      <c r="C18" s="141">
        <f>Brondata!C22*Brondata!D22</f>
        <v>2.5050806975696323</v>
      </c>
      <c r="D18" s="142">
        <f>Brondata!C22*Brondata!E22</f>
        <v>1.5656753050925507</v>
      </c>
      <c r="E18" s="143">
        <f>Brondata!C22*Brondata!F22</f>
        <v>1.1233721029562687</v>
      </c>
      <c r="F18" s="144">
        <f>Brondata!C22*Brondata!G22</f>
        <v>0.7853308161104875</v>
      </c>
      <c r="G18" s="141">
        <f>Brondata!C22*Brondata!H22</f>
        <v>0.08767782266975753</v>
      </c>
      <c r="H18" s="142">
        <f>Brondata!C22*Brondata!I22</f>
        <v>0.054798639168598465</v>
      </c>
      <c r="I18" s="143">
        <f>Brondata!C22*Brondata!J22</f>
        <v>0.03931819812142853</v>
      </c>
      <c r="J18" s="144">
        <f>Brondata!C22*Brondata!K22</f>
        <v>0.027486578563867065</v>
      </c>
      <c r="K18" s="141">
        <f>Brondata!C22*Brondata!L22</f>
        <v>0.08557348511849971</v>
      </c>
      <c r="L18" s="142">
        <f>Brondata!C22*Brondata!M22</f>
        <v>0.05855810504429894</v>
      </c>
      <c r="M18" s="143">
        <f>Brondata!C22*Brondata!N22</f>
        <v>0.04649542370884185</v>
      </c>
      <c r="N18" s="144">
        <f>Brondata!C22*Brondata!O22</f>
        <v>0.03552871515675673</v>
      </c>
    </row>
    <row r="19" spans="1:14" ht="12.75">
      <c r="A19" s="9" t="s">
        <v>4</v>
      </c>
      <c r="B19" s="30" t="s">
        <v>17</v>
      </c>
      <c r="C19" s="133">
        <f>Brondata!C23*Brondata!D23</f>
        <v>0</v>
      </c>
      <c r="D19" s="134">
        <f>Brondata!C23*Brondata!E23</f>
        <v>0</v>
      </c>
      <c r="E19" s="135">
        <f>Brondata!C23*Brondata!F23</f>
        <v>0</v>
      </c>
      <c r="F19" s="136">
        <f>Brondata!C23*Brondata!G23</f>
        <v>0</v>
      </c>
      <c r="G19" s="133">
        <f>Brondata!C23*Brondata!H23</f>
        <v>0</v>
      </c>
      <c r="H19" s="134">
        <f>Brondata!C23*Brondata!I23</f>
        <v>0</v>
      </c>
      <c r="I19" s="135">
        <f>Brondata!C23*Brondata!J23</f>
        <v>0</v>
      </c>
      <c r="J19" s="136">
        <f>Brondata!C23*Brondata!K23</f>
        <v>0</v>
      </c>
      <c r="K19" s="133">
        <f>Brondata!C23*Brondata!L23</f>
        <v>0</v>
      </c>
      <c r="L19" s="134">
        <f>Brondata!C23*Brondata!M23</f>
        <v>0</v>
      </c>
      <c r="M19" s="135">
        <f>Brondata!C23*Brondata!N23</f>
        <v>0</v>
      </c>
      <c r="N19" s="136">
        <f>Brondata!C23*Brondata!O23</f>
        <v>0</v>
      </c>
    </row>
    <row r="20" spans="1:14" ht="12.75">
      <c r="A20" s="4"/>
      <c r="B20" s="31" t="s">
        <v>18</v>
      </c>
      <c r="C20" s="137">
        <f>Brondata!C24*Brondata!D24</f>
        <v>0</v>
      </c>
      <c r="D20" s="138">
        <f>Brondata!C24*Brondata!E24</f>
        <v>0</v>
      </c>
      <c r="E20" s="139">
        <f>Brondata!C24*Brondata!F24</f>
        <v>0</v>
      </c>
      <c r="F20" s="140">
        <f>Brondata!C24*Brondata!G24</f>
        <v>0</v>
      </c>
      <c r="G20" s="137">
        <f>Brondata!C24*Brondata!H24</f>
        <v>0</v>
      </c>
      <c r="H20" s="138">
        <f>Brondata!C24*Brondata!I24</f>
        <v>0</v>
      </c>
      <c r="I20" s="139">
        <f>Brondata!C24*Brondata!J24</f>
        <v>0</v>
      </c>
      <c r="J20" s="140">
        <f>Brondata!C24*Brondata!K24</f>
        <v>0</v>
      </c>
      <c r="K20" s="137">
        <f>Brondata!C24*Brondata!L24</f>
        <v>0</v>
      </c>
      <c r="L20" s="138">
        <f>Brondata!C24*Brondata!M24</f>
        <v>0</v>
      </c>
      <c r="M20" s="139">
        <f>Brondata!C24*Brondata!N24</f>
        <v>0</v>
      </c>
      <c r="N20" s="140">
        <f>Brondata!C24*Brondata!O24</f>
        <v>0</v>
      </c>
    </row>
    <row r="21" spans="1:14" ht="13.5" thickBot="1">
      <c r="A21" s="4"/>
      <c r="B21" s="32" t="s">
        <v>19</v>
      </c>
      <c r="C21" s="141">
        <f>Brondata!C25*Brondata!D25</f>
        <v>0</v>
      </c>
      <c r="D21" s="142">
        <f>Brondata!C25*Brondata!E25</f>
        <v>0</v>
      </c>
      <c r="E21" s="143">
        <f>Brondata!C25*Brondata!F25</f>
        <v>0</v>
      </c>
      <c r="F21" s="144">
        <f>Brondata!C25*Brondata!G25</f>
        <v>0</v>
      </c>
      <c r="G21" s="141">
        <f>Brondata!C25*Brondata!H25</f>
        <v>0</v>
      </c>
      <c r="H21" s="142">
        <f>Brondata!C25*Brondata!I25</f>
        <v>0</v>
      </c>
      <c r="I21" s="143">
        <f>Brondata!C25*Brondata!J25</f>
        <v>0</v>
      </c>
      <c r="J21" s="144">
        <f>Brondata!C25*Brondata!K25</f>
        <v>0</v>
      </c>
      <c r="K21" s="141">
        <f>Brondata!C25*Brondata!L25</f>
        <v>0</v>
      </c>
      <c r="L21" s="142">
        <f>Brondata!C25*Brondata!M25</f>
        <v>0</v>
      </c>
      <c r="M21" s="143">
        <f>Brondata!C25*Brondata!N25</f>
        <v>0</v>
      </c>
      <c r="N21" s="144">
        <f>Brondata!C25*Brondata!O25</f>
        <v>0</v>
      </c>
    </row>
    <row r="22" spans="1:14" ht="13.5" thickBot="1">
      <c r="A22" s="11" t="s">
        <v>3</v>
      </c>
      <c r="B22" s="11" t="s">
        <v>16</v>
      </c>
      <c r="C22" s="129">
        <f>Brondata!C26*Brondata!D26</f>
        <v>0.28353330136199545</v>
      </c>
      <c r="D22" s="130">
        <f>Brondata!C26*Brondata!E26</f>
        <v>0.17720831335124715</v>
      </c>
      <c r="E22" s="131">
        <f>Brondata!C26*Brondata!F26</f>
        <v>0.12581790247938548</v>
      </c>
      <c r="F22" s="132">
        <f>Brondata!C26*Brondata!G26</f>
        <v>0.08880149332746237</v>
      </c>
      <c r="G22" s="129">
        <f>Brondata!C26*Brondata!H26</f>
        <v>0.01010363657414683</v>
      </c>
      <c r="H22" s="130">
        <f>Brondata!C26*Brondata!I26</f>
        <v>0.006314772858841769</v>
      </c>
      <c r="I22" s="131">
        <f>Brondata!C26*Brondata!J26</f>
        <v>0.004483488729777656</v>
      </c>
      <c r="J22" s="132">
        <f>Brondata!C26*Brondata!K26</f>
        <v>0.0031573864294208846</v>
      </c>
      <c r="K22" s="129">
        <f>Brondata!C26*Brondata!L26</f>
        <v>0.031864146509063725</v>
      </c>
      <c r="L22" s="130">
        <f>Brondata!C26*Brondata!M26</f>
        <v>0.024227218082901965</v>
      </c>
      <c r="M22" s="131">
        <f>Brondata!C26*Brondata!N26</f>
        <v>0.02081724073912741</v>
      </c>
      <c r="N22" s="132">
        <f>Brondata!C26*Brondata!O26</f>
        <v>0.01712704534974175</v>
      </c>
    </row>
    <row r="23" spans="1:14" ht="18" customHeight="1" thickBot="1">
      <c r="A23" s="28"/>
      <c r="B23" s="38" t="s">
        <v>20</v>
      </c>
      <c r="C23" s="145">
        <f aca="true" t="shared" si="0" ref="C23:N23">SUM(C5:C22)</f>
        <v>10.18652583182826</v>
      </c>
      <c r="D23" s="146">
        <f t="shared" si="0"/>
        <v>6.366578489132637</v>
      </c>
      <c r="E23" s="147">
        <f t="shared" si="0"/>
        <v>4.561756030666054</v>
      </c>
      <c r="F23" s="148">
        <f t="shared" si="0"/>
        <v>3.9065512451159936</v>
      </c>
      <c r="G23" s="145">
        <f t="shared" si="0"/>
        <v>0.9842063340968364</v>
      </c>
      <c r="H23" s="146">
        <f t="shared" si="0"/>
        <v>0.6151289863426117</v>
      </c>
      <c r="I23" s="147">
        <f t="shared" si="0"/>
        <v>0.44088873619701885</v>
      </c>
      <c r="J23" s="148">
        <f t="shared" si="0"/>
        <v>0.40252014789988677</v>
      </c>
      <c r="K23" s="145">
        <f t="shared" si="0"/>
        <v>0.38046027857780645</v>
      </c>
      <c r="L23" s="146">
        <f t="shared" si="0"/>
        <v>0.24077008618023482</v>
      </c>
      <c r="M23" s="147">
        <f t="shared" si="0"/>
        <v>0.17839678280679375</v>
      </c>
      <c r="N23" s="148">
        <f t="shared" si="0"/>
        <v>0.1649246122013939</v>
      </c>
    </row>
    <row r="25" ht="13.5" thickBot="1"/>
    <row r="26" spans="1:14" ht="15" thickBot="1">
      <c r="A26" s="208">
        <v>2015</v>
      </c>
      <c r="B26" s="209"/>
      <c r="C26" s="210" t="s">
        <v>24</v>
      </c>
      <c r="D26" s="210"/>
      <c r="E26" s="210"/>
      <c r="F26" s="210"/>
      <c r="G26" s="210" t="s">
        <v>35</v>
      </c>
      <c r="H26" s="210"/>
      <c r="I26" s="210"/>
      <c r="J26" s="210"/>
      <c r="K26" s="211" t="s">
        <v>25</v>
      </c>
      <c r="L26" s="211"/>
      <c r="M26" s="211"/>
      <c r="N26" s="211"/>
    </row>
    <row r="27" spans="1:14" ht="13.5" thickBot="1">
      <c r="A27" s="2" t="s">
        <v>8</v>
      </c>
      <c r="B27" s="2" t="s">
        <v>9</v>
      </c>
      <c r="C27" s="127" t="s">
        <v>50</v>
      </c>
      <c r="D27" s="22" t="s">
        <v>51</v>
      </c>
      <c r="E27" s="128" t="s">
        <v>52</v>
      </c>
      <c r="F27" s="21" t="s">
        <v>53</v>
      </c>
      <c r="G27" s="127" t="s">
        <v>50</v>
      </c>
      <c r="H27" s="22" t="s">
        <v>51</v>
      </c>
      <c r="I27" s="128" t="s">
        <v>52</v>
      </c>
      <c r="J27" s="21" t="s">
        <v>53</v>
      </c>
      <c r="K27" s="127" t="s">
        <v>50</v>
      </c>
      <c r="L27" s="22" t="s">
        <v>51</v>
      </c>
      <c r="M27" s="128" t="s">
        <v>52</v>
      </c>
      <c r="N27" s="21" t="s">
        <v>53</v>
      </c>
    </row>
    <row r="28" spans="1:14" ht="13.5" thickBot="1">
      <c r="A28" s="9" t="s">
        <v>5</v>
      </c>
      <c r="B28" s="9" t="s">
        <v>10</v>
      </c>
      <c r="C28" s="129">
        <f>Brondata!C36*Brondata!D36</f>
        <v>1.1622914786335141</v>
      </c>
      <c r="D28" s="130">
        <f>Brondata!C36*Brondata!E36</f>
        <v>0.7264321741459464</v>
      </c>
      <c r="E28" s="131">
        <f>Brondata!C36*Brondata!F36</f>
        <v>0.5157657669692864</v>
      </c>
      <c r="F28" s="132">
        <f>Brondata!C36*Brondata!G36</f>
        <v>0.5324154588930939</v>
      </c>
      <c r="G28" s="129">
        <f>Brondata!C36*Brondata!H36</f>
        <v>0.07855760487423376</v>
      </c>
      <c r="H28" s="130">
        <f>Brondata!C36*Brondata!I36</f>
        <v>0.0490985030463961</v>
      </c>
      <c r="I28" s="131">
        <f>Brondata!C36*Brondata!J36</f>
        <v>0.03485991562945452</v>
      </c>
      <c r="J28" s="132">
        <f>Brondata!C36*Brondata!K36</f>
        <v>0.03595747744703919</v>
      </c>
      <c r="K28" s="129">
        <f>Brondata!C36*Brondata!L36</f>
        <v>0.09438084157812954</v>
      </c>
      <c r="L28" s="130">
        <f>Brondata!C36*Brondata!M36</f>
        <v>0.05258132918679525</v>
      </c>
      <c r="M28" s="131">
        <f>Brondata!C36*Brondata!N36</f>
        <v>0.03391735184920504</v>
      </c>
      <c r="N28" s="132">
        <f>Brondata!C36*Brondata!O36</f>
        <v>0.030184780329948768</v>
      </c>
    </row>
    <row r="29" spans="1:14" ht="13.5" thickBot="1">
      <c r="A29" s="13" t="s">
        <v>6</v>
      </c>
      <c r="B29" s="13" t="s">
        <v>10</v>
      </c>
      <c r="C29" s="129">
        <f>Brondata!C37*Brondata!D37</f>
        <v>0.22332155395168368</v>
      </c>
      <c r="D29" s="130">
        <f>Brondata!C37*Brondata!E37</f>
        <v>0.1395759712198023</v>
      </c>
      <c r="E29" s="131">
        <f>Brondata!C37*Brondata!F37</f>
        <v>0.10014576452927944</v>
      </c>
      <c r="F29" s="132">
        <f>Brondata!C37*Brondata!G37</f>
        <v>0.09305064402715402</v>
      </c>
      <c r="G29" s="129">
        <f>Brondata!C37*Brondata!H37</f>
        <v>0.015578646435219494</v>
      </c>
      <c r="H29" s="130">
        <f>Brondata!C37*Brondata!I37</f>
        <v>0.009736654022012183</v>
      </c>
      <c r="I29" s="131">
        <f>Brondata!C37*Brondata!J37</f>
        <v>0.00691302435562865</v>
      </c>
      <c r="J29" s="132">
        <f>Brondata!C37*Brondata!K37</f>
        <v>0.006525629823263485</v>
      </c>
      <c r="K29" s="129">
        <f>Brondata!C37*Brondata!L37</f>
        <v>0.01024597425064661</v>
      </c>
      <c r="L29" s="130">
        <f>Brondata!C37*Brondata!M37</f>
        <v>0.005881052968863702</v>
      </c>
      <c r="M29" s="131">
        <f>Brondata!C37*Brondata!N37</f>
        <v>0.003932064861649007</v>
      </c>
      <c r="N29" s="132">
        <f>Brondata!C37*Brondata!O37</f>
        <v>0.00374748276093384</v>
      </c>
    </row>
    <row r="30" spans="1:14" ht="12.75">
      <c r="A30" s="4" t="s">
        <v>7</v>
      </c>
      <c r="B30" s="30" t="s">
        <v>10</v>
      </c>
      <c r="C30" s="133">
        <f>Brondata!C38*Brondata!D38</f>
        <v>1.1492912575418681</v>
      </c>
      <c r="D30" s="134">
        <f>Brondata!C38*Brondata!E38</f>
        <v>0.7183070359636676</v>
      </c>
      <c r="E30" s="135">
        <f>Brondata!C38*Brondata!F38</f>
        <v>0.5153852777742033</v>
      </c>
      <c r="F30" s="136">
        <f>Brondata!C38*Brondata!G38</f>
        <v>0.47354692341048926</v>
      </c>
      <c r="G30" s="133">
        <f>Brondata!C38*Brondata!H38</f>
        <v>0.07781963591772198</v>
      </c>
      <c r="H30" s="134">
        <f>Brondata!C38*Brondata!I38</f>
        <v>0.048637272448576234</v>
      </c>
      <c r="I30" s="135">
        <f>Brondata!C38*Brondata!J38</f>
        <v>0.034897253246717566</v>
      </c>
      <c r="J30" s="136">
        <f>Brondata!C38*Brondata!K38</f>
        <v>0.032064326719083505</v>
      </c>
      <c r="K30" s="133">
        <f>Brondata!C38*Brondata!L38</f>
        <v>0.039474033547185566</v>
      </c>
      <c r="L30" s="134">
        <f>Brondata!C38*Brondata!M38</f>
        <v>0.023331801516109234</v>
      </c>
      <c r="M30" s="135">
        <f>Brondata!C38*Brondata!N38</f>
        <v>0.0161241072138612</v>
      </c>
      <c r="N30" s="136">
        <f>Brondata!C38*Brondata!O38</f>
        <v>0.019461654461565572</v>
      </c>
    </row>
    <row r="31" spans="1:14" ht="12.75">
      <c r="A31" s="4"/>
      <c r="B31" s="31" t="s">
        <v>11</v>
      </c>
      <c r="C31" s="137">
        <f>Brondata!C39*Brondata!D39</f>
        <v>0.02345492362330344</v>
      </c>
      <c r="D31" s="138">
        <f>Brondata!C39*Brondata!E39</f>
        <v>0.01465932726456465</v>
      </c>
      <c r="E31" s="139">
        <f>Brondata!C39*Brondata!F39</f>
        <v>0.01051806689335109</v>
      </c>
      <c r="F31" s="140">
        <f>Brondata!C39*Brondata!G39</f>
        <v>0.009664222926744683</v>
      </c>
      <c r="G31" s="137">
        <f>Brondata!C39*Brondata!H39</f>
        <v>0.004690984245833207</v>
      </c>
      <c r="H31" s="138">
        <f>Brondata!C39*Brondata!I39</f>
        <v>0.00293186545291293</v>
      </c>
      <c r="I31" s="139">
        <f>Brondata!C39*Brondata!J39</f>
        <v>0.0021036136180839584</v>
      </c>
      <c r="J31" s="140">
        <f>Brondata!C39*Brondata!K39</f>
        <v>0.0019328445853489366</v>
      </c>
      <c r="K31" s="137">
        <f>Brondata!C39*Brondata!L39</f>
        <v>0.0005161413092571795</v>
      </c>
      <c r="L31" s="138">
        <f>Brondata!C39*Brondata!M39</f>
        <v>0.00032054028337041266</v>
      </c>
      <c r="M31" s="139">
        <f>Brondata!C39*Brondata!N39</f>
        <v>0.00023320215088143775</v>
      </c>
      <c r="N31" s="140">
        <f>Brondata!C39*Brondata!O39</f>
        <v>0.0002654990644580899</v>
      </c>
    </row>
    <row r="32" spans="1:14" ht="13.5" thickBot="1">
      <c r="A32" s="4"/>
      <c r="B32" s="32" t="s">
        <v>12</v>
      </c>
      <c r="C32" s="141">
        <f>Brondata!C40*Brondata!D40</f>
        <v>0</v>
      </c>
      <c r="D32" s="142">
        <f>Brondata!C40*Brondata!E40</f>
        <v>0</v>
      </c>
      <c r="E32" s="143">
        <f>Brondata!C40*Brondata!F40</f>
        <v>0</v>
      </c>
      <c r="F32" s="144">
        <f>Brondata!C40*Brondata!G40</f>
        <v>0</v>
      </c>
      <c r="G32" s="141">
        <f>Brondata!C40*Brondata!H40</f>
        <v>0</v>
      </c>
      <c r="H32" s="142">
        <f>Brondata!C40*Brondata!I40</f>
        <v>0</v>
      </c>
      <c r="I32" s="143">
        <f>Brondata!C40*Brondata!J40</f>
        <v>0</v>
      </c>
      <c r="J32" s="144">
        <f>Brondata!C40*Brondata!K40</f>
        <v>0</v>
      </c>
      <c r="K32" s="141">
        <f>Brondata!C40*Brondata!L40</f>
        <v>0</v>
      </c>
      <c r="L32" s="142">
        <f>Brondata!C40*Brondata!M40</f>
        <v>0</v>
      </c>
      <c r="M32" s="143">
        <f>Brondata!C40*Brondata!N40</f>
        <v>0</v>
      </c>
      <c r="N32" s="144">
        <f>Brondata!C40*Brondata!O40</f>
        <v>0</v>
      </c>
    </row>
    <row r="33" spans="1:14" ht="12.75">
      <c r="A33" s="9" t="s">
        <v>0</v>
      </c>
      <c r="B33" s="30" t="s">
        <v>10</v>
      </c>
      <c r="C33" s="133">
        <f>Brondata!C41*Brondata!D41</f>
        <v>1.1278115418279344</v>
      </c>
      <c r="D33" s="134">
        <f>Brondata!C41*Brondata!E41</f>
        <v>0.704882213642459</v>
      </c>
      <c r="E33" s="135">
        <f>Brondata!C41*Brondata!F41</f>
        <v>0.5057530095533401</v>
      </c>
      <c r="F33" s="136">
        <f>Brondata!C41*Brondata!G41</f>
        <v>0.41412854854931125</v>
      </c>
      <c r="G33" s="133">
        <f>Brondata!C41*Brondata!H41</f>
        <v>0.07636517872614992</v>
      </c>
      <c r="H33" s="134">
        <f>Brondata!C41*Brondata!I41</f>
        <v>0.04772826124023883</v>
      </c>
      <c r="I33" s="135">
        <f>Brondata!C41*Brondata!J41</f>
        <v>0.03424502138756057</v>
      </c>
      <c r="J33" s="136">
        <f>Brondata!C41*Brondata!K41</f>
        <v>0.028041042951343513</v>
      </c>
      <c r="K33" s="133">
        <f>Brondata!C41*Brondata!L41</f>
        <v>0.03429671139330433</v>
      </c>
      <c r="L33" s="134">
        <f>Brondata!C41*Brondata!M41</f>
        <v>0.020791879512910307</v>
      </c>
      <c r="M33" s="135">
        <f>Brondata!C41*Brondata!N41</f>
        <v>0.014761815045385535</v>
      </c>
      <c r="N33" s="136">
        <f>Brondata!C41*Brondata!O41</f>
        <v>0.015820478707327276</v>
      </c>
    </row>
    <row r="34" spans="1:14" ht="12.75">
      <c r="A34" s="4"/>
      <c r="B34" s="31" t="s">
        <v>11</v>
      </c>
      <c r="C34" s="137">
        <f>Brondata!C42*Brondata!D42</f>
        <v>0.46065541849310215</v>
      </c>
      <c r="D34" s="138">
        <f>Brondata!C42*Brondata!E42</f>
        <v>0.2879096365581888</v>
      </c>
      <c r="E34" s="139">
        <f>Brondata!C42*Brondata!F42</f>
        <v>0.20657517291615396</v>
      </c>
      <c r="F34" s="140">
        <f>Brondata!C42*Brondata!G42</f>
        <v>0.1691510972947899</v>
      </c>
      <c r="G34" s="137">
        <f>Brondata!C42*Brondata!H42</f>
        <v>0.0921310783536029</v>
      </c>
      <c r="H34" s="138">
        <f>Brondata!C42*Brondata!I42</f>
        <v>0.05758192731163777</v>
      </c>
      <c r="I34" s="139">
        <f>Brondata!C42*Brondata!J42</f>
        <v>0.0413150345832308</v>
      </c>
      <c r="J34" s="140">
        <f>Brondata!C42*Brondata!K42</f>
        <v>0.03383021945895798</v>
      </c>
      <c r="K34" s="137">
        <f>Brondata!C42*Brondata!L42</f>
        <v>0.009037649617378919</v>
      </c>
      <c r="L34" s="138">
        <f>Brondata!C42*Brondata!M42</f>
        <v>0.00581994906371695</v>
      </c>
      <c r="M34" s="139">
        <f>Brondata!C42*Brondata!N42</f>
        <v>0.004383208351384164</v>
      </c>
      <c r="N34" s="140">
        <f>Brondata!C42*Brondata!O42</f>
        <v>0.004591129533340062</v>
      </c>
    </row>
    <row r="35" spans="1:14" ht="12.75">
      <c r="A35" s="4"/>
      <c r="B35" s="31" t="s">
        <v>12</v>
      </c>
      <c r="C35" s="137">
        <f>Brondata!C43*Brondata!D43</f>
        <v>0</v>
      </c>
      <c r="D35" s="138">
        <f>Brondata!C43*Brondata!E43</f>
        <v>0</v>
      </c>
      <c r="E35" s="139">
        <f>Brondata!C43*Brondata!F43</f>
        <v>0</v>
      </c>
      <c r="F35" s="140">
        <f>Brondata!C43*Brondata!G43</f>
        <v>0</v>
      </c>
      <c r="G35" s="137">
        <f>Brondata!C43*Brondata!H43</f>
        <v>0</v>
      </c>
      <c r="H35" s="138">
        <f>Brondata!C43*Brondata!I43</f>
        <v>0</v>
      </c>
      <c r="I35" s="139">
        <f>Brondata!C43*Brondata!J43</f>
        <v>0</v>
      </c>
      <c r="J35" s="140">
        <f>Brondata!C43*Brondata!K43</f>
        <v>0</v>
      </c>
      <c r="K35" s="137">
        <f>Brondata!C43*Brondata!L43</f>
        <v>0</v>
      </c>
      <c r="L35" s="138">
        <f>Brondata!C43*Brondata!M43</f>
        <v>0</v>
      </c>
      <c r="M35" s="139">
        <f>Brondata!C43*Brondata!N43</f>
        <v>0</v>
      </c>
      <c r="N35" s="140">
        <f>Brondata!C43*Brondata!O43</f>
        <v>0</v>
      </c>
    </row>
    <row r="36" spans="1:14" ht="13.5" thickBot="1">
      <c r="A36" s="6"/>
      <c r="B36" s="32" t="s">
        <v>13</v>
      </c>
      <c r="C36" s="141">
        <f>Brondata!C44*Brondata!D44</f>
        <v>0</v>
      </c>
      <c r="D36" s="142">
        <f>Brondata!C44*Brondata!E44</f>
        <v>0</v>
      </c>
      <c r="E36" s="143">
        <f>Brondata!C44*Brondata!F44</f>
        <v>0</v>
      </c>
      <c r="F36" s="144">
        <f>Brondata!C44*Brondata!G44</f>
        <v>0</v>
      </c>
      <c r="G36" s="141">
        <f>Brondata!C44*Brondata!H44</f>
        <v>0</v>
      </c>
      <c r="H36" s="142">
        <f>Brondata!C44*Brondata!I44</f>
        <v>0</v>
      </c>
      <c r="I36" s="143">
        <f>Brondata!C44*Brondata!J44</f>
        <v>0</v>
      </c>
      <c r="J36" s="144">
        <f>Brondata!C44*Brondata!K44</f>
        <v>0</v>
      </c>
      <c r="K36" s="141">
        <f>Brondata!C44*Brondata!L44</f>
        <v>0</v>
      </c>
      <c r="L36" s="142">
        <f>Brondata!C44*Brondata!M44</f>
        <v>0</v>
      </c>
      <c r="M36" s="143">
        <f>Brondata!C44*Brondata!N44</f>
        <v>0</v>
      </c>
      <c r="N36" s="144">
        <f>Brondata!C44*Brondata!O44</f>
        <v>0</v>
      </c>
    </row>
    <row r="37" spans="1:14" ht="12.75">
      <c r="A37" s="9" t="s">
        <v>1</v>
      </c>
      <c r="B37" s="30" t="s">
        <v>14</v>
      </c>
      <c r="C37" s="133">
        <f>Brondata!C45*Brondata!D45</f>
        <v>1.1730023492142125</v>
      </c>
      <c r="D37" s="134">
        <f>Brondata!C45*Brondata!E45</f>
        <v>0.7331264682588827</v>
      </c>
      <c r="E37" s="135">
        <f>Brondata!C45*Brondata!F45</f>
        <v>0.5260182409757485</v>
      </c>
      <c r="F37" s="136">
        <f>Brondata!C45*Brondata!G45</f>
        <v>0.5010311541869752</v>
      </c>
      <c r="G37" s="133">
        <f>Brondata!C45*Brondata!H45</f>
        <v>0.2346004698428425</v>
      </c>
      <c r="H37" s="134">
        <f>Brondata!C45*Brondata!I45</f>
        <v>0.14662529365177657</v>
      </c>
      <c r="I37" s="135">
        <f>Brondata!C45*Brondata!J45</f>
        <v>0.10520364819514967</v>
      </c>
      <c r="J37" s="136">
        <f>Brondata!C45*Brondata!K45</f>
        <v>0.10020623083739504</v>
      </c>
      <c r="K37" s="133">
        <f>Brondata!C45*Brondata!L45</f>
        <v>0.02217585992747178</v>
      </c>
      <c r="L37" s="134">
        <f>Brondata!C45*Brondata!M45</f>
        <v>0.014571975352163568</v>
      </c>
      <c r="M37" s="135">
        <f>Brondata!C45*Brondata!N45</f>
        <v>0.011176752472025948</v>
      </c>
      <c r="N37" s="136">
        <f>Brondata!C45*Brondata!O45</f>
        <v>0.011184120577234582</v>
      </c>
    </row>
    <row r="38" spans="1:14" ht="12.75">
      <c r="A38" s="4"/>
      <c r="B38" s="31" t="s">
        <v>15</v>
      </c>
      <c r="C38" s="137">
        <f>Brondata!C46*Brondata!D46</f>
        <v>0.047931463357205925</v>
      </c>
      <c r="D38" s="138">
        <f>Brondata!C46*Brondata!E46</f>
        <v>0.029957164598253705</v>
      </c>
      <c r="E38" s="139">
        <f>Brondata!C46*Brondata!F46</f>
        <v>0.02149426753822209</v>
      </c>
      <c r="F38" s="140">
        <f>Brondata!C46*Brondata!G46</f>
        <v>0.012991132867851122</v>
      </c>
      <c r="G38" s="137">
        <f>Brondata!C46*Brondata!H46</f>
        <v>0.0016776012175022074</v>
      </c>
      <c r="H38" s="138">
        <f>Brondata!C46*Brondata!I46</f>
        <v>0.0010485007609388796</v>
      </c>
      <c r="I38" s="139">
        <f>Brondata!C46*Brondata!J46</f>
        <v>0.0007522990536017643</v>
      </c>
      <c r="J38" s="140">
        <f>Brondata!C46*Brondata!K46</f>
        <v>0.0004546896503747892</v>
      </c>
      <c r="K38" s="137">
        <f>Brondata!C46*Brondata!L46</f>
        <v>0.0009507609063713217</v>
      </c>
      <c r="L38" s="138">
        <f>Brondata!C46*Brondata!M46</f>
        <v>0.0006506075678723136</v>
      </c>
      <c r="M38" s="139">
        <f>Brondata!C46*Brondata!N46</f>
        <v>0.0005165856120774077</v>
      </c>
      <c r="N38" s="140">
        <f>Brondata!C46*Brondata!O46</f>
        <v>0.00039474041962729356</v>
      </c>
    </row>
    <row r="39" spans="1:14" ht="13.5" thickBot="1">
      <c r="A39" s="6"/>
      <c r="B39" s="32" t="s">
        <v>19</v>
      </c>
      <c r="C39" s="141">
        <f>Brondata!C47*Brondata!D47</f>
        <v>0</v>
      </c>
      <c r="D39" s="142">
        <f>Brondata!C47*Brondata!E47</f>
        <v>0</v>
      </c>
      <c r="E39" s="143">
        <f>Brondata!C47*Brondata!F47</f>
        <v>0</v>
      </c>
      <c r="F39" s="144">
        <f>Brondata!C47*Brondata!G47</f>
        <v>0</v>
      </c>
      <c r="G39" s="141">
        <f>Brondata!C47*Brondata!H47</f>
        <v>0</v>
      </c>
      <c r="H39" s="142">
        <f>Brondata!C47*Brondata!I47</f>
        <v>0</v>
      </c>
      <c r="I39" s="143">
        <f>Brondata!C47*Brondata!J47</f>
        <v>0</v>
      </c>
      <c r="J39" s="144">
        <f>Brondata!C47*Brondata!K47</f>
        <v>0</v>
      </c>
      <c r="K39" s="141">
        <f>Brondata!C47*Brondata!L47</f>
        <v>0</v>
      </c>
      <c r="L39" s="142">
        <f>Brondata!C47*Brondata!M47</f>
        <v>0</v>
      </c>
      <c r="M39" s="143">
        <f>Brondata!C47*Brondata!N47</f>
        <v>0</v>
      </c>
      <c r="N39" s="144">
        <f>Brondata!C47*Brondata!O47</f>
        <v>0</v>
      </c>
    </row>
    <row r="40" spans="1:14" ht="12.75">
      <c r="A40" s="9" t="s">
        <v>2</v>
      </c>
      <c r="B40" s="30" t="s">
        <v>14</v>
      </c>
      <c r="C40" s="133">
        <f>Brondata!C48*Brondata!D48</f>
        <v>1.0869875434671428</v>
      </c>
      <c r="D40" s="134">
        <f>Brondata!C48*Brondata!E48</f>
        <v>0.6793671852709544</v>
      </c>
      <c r="E40" s="135">
        <f>Brondata!C48*Brondata!F48</f>
        <v>0.4874459283875808</v>
      </c>
      <c r="F40" s="136">
        <f>Brondata!C48*Brondata!G48</f>
        <v>0.5370255913151206</v>
      </c>
      <c r="G40" s="133">
        <f>Brondata!C48*Brondata!H48</f>
        <v>0.21739748517662072</v>
      </c>
      <c r="H40" s="134">
        <f>Brondata!C48*Brondata!I48</f>
        <v>0.13587341353738303</v>
      </c>
      <c r="I40" s="135">
        <f>Brondata!C48*Brondata!J48</f>
        <v>0.0974891621607083</v>
      </c>
      <c r="J40" s="136">
        <f>Brondata!C48*Brondata!K48</f>
        <v>0.10740514177983199</v>
      </c>
      <c r="K40" s="133">
        <f>Brondata!C48*Brondata!L48</f>
        <v>0.03538938589542726</v>
      </c>
      <c r="L40" s="134">
        <f>Brondata!C48*Brondata!M48</f>
        <v>0.023254713038547054</v>
      </c>
      <c r="M40" s="135">
        <f>Brondata!C48*Brondata!N48</f>
        <v>0.017836440507102865</v>
      </c>
      <c r="N40" s="136">
        <f>Brondata!C48*Brondata!O48</f>
        <v>0.017848198911033952</v>
      </c>
    </row>
    <row r="41" spans="1:14" ht="13.5" thickBot="1">
      <c r="A41" s="4"/>
      <c r="B41" s="32" t="s">
        <v>15</v>
      </c>
      <c r="C41" s="141">
        <f>Brondata!C49*Brondata!D49</f>
        <v>2.5317523939548776</v>
      </c>
      <c r="D41" s="142">
        <f>Brondata!C49*Brondata!E49</f>
        <v>1.582345113939754</v>
      </c>
      <c r="E41" s="143">
        <f>Brondata!C49*Brondata!F49</f>
        <v>1.1353326915659578</v>
      </c>
      <c r="F41" s="144">
        <f>Brondata!C49*Brondata!G49</f>
        <v>0.7936922653482694</v>
      </c>
      <c r="G41" s="141">
        <f>Brondata!C49*Brondata!H49</f>
        <v>0.08861133202466011</v>
      </c>
      <c r="H41" s="142">
        <f>Brondata!C49*Brondata!I49</f>
        <v>0.05538208251541257</v>
      </c>
      <c r="I41" s="143">
        <f>Brondata!C49*Brondata!J49</f>
        <v>0.039736820580867485</v>
      </c>
      <c r="J41" s="144">
        <f>Brondata!C49*Brondata!K49</f>
        <v>0.027779229287189428</v>
      </c>
      <c r="K41" s="141">
        <f>Brondata!C49*Brondata!L49</f>
        <v>0.0864845895056447</v>
      </c>
      <c r="L41" s="142">
        <f>Brondata!C49*Brondata!M49</f>
        <v>0.05918157557766422</v>
      </c>
      <c r="M41" s="143">
        <f>Brondata!C49*Brondata!N49</f>
        <v>0.0469904623819148</v>
      </c>
      <c r="N41" s="144">
        <f>Brondata!C49*Brondata!O49</f>
        <v>0.03590699083647364</v>
      </c>
    </row>
    <row r="42" spans="1:14" ht="12.75">
      <c r="A42" s="9" t="s">
        <v>4</v>
      </c>
      <c r="B42" s="30" t="s">
        <v>17</v>
      </c>
      <c r="C42" s="133">
        <f>Brondata!C50*Brondata!D50</f>
        <v>0</v>
      </c>
      <c r="D42" s="134">
        <f>Brondata!C50*Brondata!E50</f>
        <v>0</v>
      </c>
      <c r="E42" s="135">
        <f>Brondata!C50*Brondata!F50</f>
        <v>0</v>
      </c>
      <c r="F42" s="136">
        <f>Brondata!C50*Brondata!G50</f>
        <v>0</v>
      </c>
      <c r="G42" s="133">
        <f>Brondata!C50*Brondata!H50</f>
        <v>0</v>
      </c>
      <c r="H42" s="134">
        <f>Brondata!C50*Brondata!I50</f>
        <v>0</v>
      </c>
      <c r="I42" s="135">
        <f>Brondata!C50*Brondata!J50</f>
        <v>0</v>
      </c>
      <c r="J42" s="136">
        <f>Brondata!C50*Brondata!K50</f>
        <v>0</v>
      </c>
      <c r="K42" s="133">
        <f>Brondata!C50*Brondata!L50</f>
        <v>0</v>
      </c>
      <c r="L42" s="134">
        <f>Brondata!C50*Brondata!M50</f>
        <v>0</v>
      </c>
      <c r="M42" s="135">
        <f>Brondata!C50*Brondata!N50</f>
        <v>0</v>
      </c>
      <c r="N42" s="136">
        <f>Brondata!C50*Brondata!O50</f>
        <v>0</v>
      </c>
    </row>
    <row r="43" spans="1:14" ht="12.75">
      <c r="A43" s="4"/>
      <c r="B43" s="31" t="s">
        <v>18</v>
      </c>
      <c r="C43" s="137">
        <f>Brondata!C51*Brondata!D51</f>
        <v>0</v>
      </c>
      <c r="D43" s="138">
        <f>Brondata!C51*Brondata!E51</f>
        <v>0</v>
      </c>
      <c r="E43" s="139">
        <f>Brondata!C51*Brondata!F51</f>
        <v>0</v>
      </c>
      <c r="F43" s="140">
        <f>Brondata!C51*Brondata!G51</f>
        <v>0</v>
      </c>
      <c r="G43" s="137">
        <f>Brondata!C51*Brondata!H51</f>
        <v>0</v>
      </c>
      <c r="H43" s="138">
        <f>Brondata!C51*Brondata!I51</f>
        <v>0</v>
      </c>
      <c r="I43" s="139">
        <f>Brondata!C51*Brondata!J51</f>
        <v>0</v>
      </c>
      <c r="J43" s="140">
        <f>Brondata!C51*Brondata!K51</f>
        <v>0</v>
      </c>
      <c r="K43" s="137">
        <f>Brondata!C51*Brondata!L51</f>
        <v>0</v>
      </c>
      <c r="L43" s="138">
        <f>Brondata!C51*Brondata!M51</f>
        <v>0</v>
      </c>
      <c r="M43" s="139">
        <f>Brondata!C51*Brondata!N51</f>
        <v>0</v>
      </c>
      <c r="N43" s="140">
        <f>Brondata!C51*Brondata!O51</f>
        <v>0</v>
      </c>
    </row>
    <row r="44" spans="1:14" ht="13.5" thickBot="1">
      <c r="A44" s="4"/>
      <c r="B44" s="32" t="s">
        <v>19</v>
      </c>
      <c r="C44" s="141">
        <f>Brondata!C52*Brondata!D52</f>
        <v>0</v>
      </c>
      <c r="D44" s="142">
        <f>Brondata!C52*Brondata!E52</f>
        <v>0</v>
      </c>
      <c r="E44" s="143">
        <f>Brondata!C52*Brondata!F52</f>
        <v>0</v>
      </c>
      <c r="F44" s="144">
        <f>Brondata!C52*Brondata!G52</f>
        <v>0</v>
      </c>
      <c r="G44" s="141">
        <f>Brondata!C52*Brondata!H52</f>
        <v>0</v>
      </c>
      <c r="H44" s="142">
        <f>Brondata!C52*Brondata!I52</f>
        <v>0</v>
      </c>
      <c r="I44" s="143">
        <f>Brondata!C52*Brondata!J52</f>
        <v>0</v>
      </c>
      <c r="J44" s="144">
        <f>Brondata!C52*Brondata!K52</f>
        <v>0</v>
      </c>
      <c r="K44" s="141">
        <f>Brondata!C52*Brondata!L52</f>
        <v>0</v>
      </c>
      <c r="L44" s="142">
        <f>Brondata!C52*Brondata!M52</f>
        <v>0</v>
      </c>
      <c r="M44" s="143">
        <f>Brondata!C52*Brondata!N52</f>
        <v>0</v>
      </c>
      <c r="N44" s="144">
        <f>Brondata!C52*Brondata!O52</f>
        <v>0</v>
      </c>
    </row>
    <row r="45" spans="1:14" ht="13.5" thickBot="1">
      <c r="A45" s="11" t="s">
        <v>3</v>
      </c>
      <c r="B45" s="11" t="s">
        <v>16</v>
      </c>
      <c r="C45" s="129">
        <f>Brondata!C53*Brondata!D53</f>
        <v>0.27419988353327696</v>
      </c>
      <c r="D45" s="130">
        <f>Brondata!C53*Brondata!E53</f>
        <v>0.1713749272082981</v>
      </c>
      <c r="E45" s="131">
        <f>Brondata!C53*Brondata!F53</f>
        <v>0.12167619831789164</v>
      </c>
      <c r="F45" s="132">
        <f>Brondata!C53*Brondata!G53</f>
        <v>0.10336457313449823</v>
      </c>
      <c r="G45" s="129">
        <f>Brondata!C53*Brondata!H53</f>
        <v>0.09596995923664693</v>
      </c>
      <c r="H45" s="130">
        <f>Brondata!C53*Brondata!I53</f>
        <v>0.05998122452290433</v>
      </c>
      <c r="I45" s="131">
        <f>Brondata!C53*Brondata!J53</f>
        <v>0.042586669411262074</v>
      </c>
      <c r="J45" s="132">
        <f>Brondata!C53*Brondata!K53</f>
        <v>0.03617760059707438</v>
      </c>
      <c r="K45" s="129">
        <f>Brondata!C53*Brondata!L53</f>
        <v>0.026505591642474652</v>
      </c>
      <c r="L45" s="130">
        <f>Brondata!C53*Brondata!M53</f>
        <v>0.026505591642474652</v>
      </c>
      <c r="M45" s="131">
        <f>Brondata!C53*Brondata!N53</f>
        <v>0.026505591642474652</v>
      </c>
      <c r="N45" s="132">
        <f>Brondata!C53*Brondata!O53</f>
        <v>0.014733532582806887</v>
      </c>
    </row>
    <row r="46" spans="1:14" ht="18" customHeight="1" thickBot="1">
      <c r="A46" s="28"/>
      <c r="B46" s="38" t="s">
        <v>20</v>
      </c>
      <c r="C46" s="145">
        <f aca="true" t="shared" si="1" ref="C46:N46">SUM(C28:C45)</f>
        <v>9.26069980759812</v>
      </c>
      <c r="D46" s="146">
        <f t="shared" si="1"/>
        <v>5.7879372180707716</v>
      </c>
      <c r="E46" s="147">
        <f t="shared" si="1"/>
        <v>4.146110385421015</v>
      </c>
      <c r="F46" s="148">
        <f t="shared" si="1"/>
        <v>3.6400616119542972</v>
      </c>
      <c r="G46" s="145">
        <f t="shared" si="1"/>
        <v>0.9833999760510337</v>
      </c>
      <c r="H46" s="146">
        <f t="shared" si="1"/>
        <v>0.6146249985101894</v>
      </c>
      <c r="I46" s="147">
        <f t="shared" si="1"/>
        <v>0.44010246222226534</v>
      </c>
      <c r="J46" s="148">
        <f t="shared" si="1"/>
        <v>0.4103744331369022</v>
      </c>
      <c r="K46" s="145">
        <f t="shared" si="1"/>
        <v>0.35945753957329185</v>
      </c>
      <c r="L46" s="146">
        <f t="shared" si="1"/>
        <v>0.23289101571048768</v>
      </c>
      <c r="M46" s="147">
        <f t="shared" si="1"/>
        <v>0.17637758208796206</v>
      </c>
      <c r="N46" s="148">
        <f t="shared" si="1"/>
        <v>0.15413860818474998</v>
      </c>
    </row>
    <row r="48" ht="13.5" thickBot="1"/>
    <row r="49" spans="1:14" ht="15" thickBot="1">
      <c r="A49" s="208">
        <v>2020</v>
      </c>
      <c r="B49" s="209"/>
      <c r="C49" s="210" t="s">
        <v>24</v>
      </c>
      <c r="D49" s="210"/>
      <c r="E49" s="210"/>
      <c r="F49" s="210"/>
      <c r="G49" s="210" t="s">
        <v>35</v>
      </c>
      <c r="H49" s="210"/>
      <c r="I49" s="210"/>
      <c r="J49" s="210"/>
      <c r="K49" s="211" t="s">
        <v>25</v>
      </c>
      <c r="L49" s="211"/>
      <c r="M49" s="211"/>
      <c r="N49" s="211"/>
    </row>
    <row r="50" spans="1:14" ht="13.5" thickBot="1">
      <c r="A50" s="2" t="s">
        <v>8</v>
      </c>
      <c r="B50" s="2" t="s">
        <v>9</v>
      </c>
      <c r="C50" s="127" t="s">
        <v>50</v>
      </c>
      <c r="D50" s="22" t="s">
        <v>51</v>
      </c>
      <c r="E50" s="128" t="s">
        <v>52</v>
      </c>
      <c r="F50" s="21" t="s">
        <v>53</v>
      </c>
      <c r="G50" s="127" t="s">
        <v>50</v>
      </c>
      <c r="H50" s="22" t="s">
        <v>51</v>
      </c>
      <c r="I50" s="128" t="s">
        <v>52</v>
      </c>
      <c r="J50" s="21" t="s">
        <v>53</v>
      </c>
      <c r="K50" s="127" t="s">
        <v>50</v>
      </c>
      <c r="L50" s="22" t="s">
        <v>51</v>
      </c>
      <c r="M50" s="128" t="s">
        <v>52</v>
      </c>
      <c r="N50" s="21" t="s">
        <v>53</v>
      </c>
    </row>
    <row r="51" spans="1:14" ht="13.5" thickBot="1">
      <c r="A51" s="9" t="s">
        <v>5</v>
      </c>
      <c r="B51" s="9" t="s">
        <v>10</v>
      </c>
      <c r="C51" s="129">
        <f>Brondata!C63*Brondata!D63</f>
        <v>0.800652893835044</v>
      </c>
      <c r="D51" s="130">
        <f>Brondata!C63*Brondata!E63</f>
        <v>0.5004080586469025</v>
      </c>
      <c r="E51" s="131">
        <f>Brondata!C63*Brondata!F63</f>
        <v>0.3552889799643954</v>
      </c>
      <c r="F51" s="132">
        <f>Brondata!C63*Brondata!G63</f>
        <v>0.3667582407008942</v>
      </c>
      <c r="G51" s="129">
        <f>Brondata!C63*Brondata!H63</f>
        <v>0.05411497445481796</v>
      </c>
      <c r="H51" s="130">
        <f>Brondata!C63*Brondata!I63</f>
        <v>0.03382185903426123</v>
      </c>
      <c r="I51" s="131">
        <f>Brondata!C63*Brondata!J63</f>
        <v>0.024013505080827363</v>
      </c>
      <c r="J51" s="132">
        <f>Brondata!C63*Brondata!K63</f>
        <v>0.02476956847935212</v>
      </c>
      <c r="K51" s="129">
        <f>Brondata!C63*Brondata!L63</f>
        <v>0.06501492553396178</v>
      </c>
      <c r="L51" s="130">
        <f>Brondata!C63*Brondata!M63</f>
        <v>0.0362210290181222</v>
      </c>
      <c r="M51" s="131">
        <f>Brondata!C63*Brondata!N63</f>
        <v>0.023364213201678342</v>
      </c>
      <c r="N51" s="132">
        <f>Brondata!C63*Brondata!O63</f>
        <v>0.020793004306769884</v>
      </c>
    </row>
    <row r="52" spans="1:14" ht="13.5" thickBot="1">
      <c r="A52" s="13" t="s">
        <v>6</v>
      </c>
      <c r="B52" s="13" t="s">
        <v>10</v>
      </c>
      <c r="C52" s="129">
        <f>Brondata!C64*Brondata!D64</f>
        <v>0.19030947129962617</v>
      </c>
      <c r="D52" s="130">
        <f>Brondata!C64*Brondata!E64</f>
        <v>0.11894341956226637</v>
      </c>
      <c r="E52" s="131">
        <f>Brondata!C64*Brondata!F64</f>
        <v>0.08534190794941107</v>
      </c>
      <c r="F52" s="132">
        <f>Brondata!C64*Brondata!G64</f>
        <v>0.0792956100991876</v>
      </c>
      <c r="G52" s="129">
        <f>Brondata!C64*Brondata!H64</f>
        <v>0.013275762747432179</v>
      </c>
      <c r="H52" s="130">
        <f>Brondata!C64*Brondata!I64</f>
        <v>0.008297351717145112</v>
      </c>
      <c r="I52" s="131">
        <f>Brondata!C64*Brondata!J64</f>
        <v>0.0058911197191730295</v>
      </c>
      <c r="J52" s="132">
        <f>Brondata!C64*Brondata!K64</f>
        <v>0.005560991044469597</v>
      </c>
      <c r="K52" s="129">
        <f>Brondata!C64*Brondata!L64</f>
        <v>0.008731382654681008</v>
      </c>
      <c r="L52" s="130">
        <f>Brondata!C64*Brondata!M64</f>
        <v>0.005011697533824679</v>
      </c>
      <c r="M52" s="131">
        <f>Brondata!C64*Brondata!N64</f>
        <v>0.0033508148752097585</v>
      </c>
      <c r="N52" s="132">
        <f>Brondata!C64*Brondata!O64</f>
        <v>0.0031935182713804756</v>
      </c>
    </row>
    <row r="53" spans="1:14" ht="12.75">
      <c r="A53" s="4" t="s">
        <v>7</v>
      </c>
      <c r="B53" s="30" t="s">
        <v>10</v>
      </c>
      <c r="C53" s="133">
        <f>Brondata!C65*Brondata!D65</f>
        <v>0.39171641456047035</v>
      </c>
      <c r="D53" s="134">
        <f>Brondata!C65*Brondata!E65</f>
        <v>0.244822759100294</v>
      </c>
      <c r="E53" s="135">
        <f>Brondata!C65*Brondata!F65</f>
        <v>0.1756603226572516</v>
      </c>
      <c r="F53" s="136">
        <f>Brondata!C65*Brondata!G65</f>
        <v>0.16140042982772015</v>
      </c>
      <c r="G53" s="133">
        <f>Brondata!C65*Brondata!H65</f>
        <v>0.0265235018225837</v>
      </c>
      <c r="H53" s="134">
        <f>Brondata!C65*Brondata!I65</f>
        <v>0.016577188639114813</v>
      </c>
      <c r="I53" s="135">
        <f>Brondata!C65*Brondata!J65</f>
        <v>0.011894136347169555</v>
      </c>
      <c r="J53" s="136">
        <f>Brondata!C65*Brondata!K65</f>
        <v>0.010928581432489773</v>
      </c>
      <c r="K53" s="133">
        <f>Brondata!C65*Brondata!L65</f>
        <v>0.013454054216348167</v>
      </c>
      <c r="L53" s="134">
        <f>Brondata!C65*Brondata!M65</f>
        <v>0.00795224846195605</v>
      </c>
      <c r="M53" s="135">
        <f>Brondata!C65*Brondata!N65</f>
        <v>0.0054956282181344565</v>
      </c>
      <c r="N53" s="136">
        <f>Brondata!C65*Brondata!O65</f>
        <v>0.0066331745387191625</v>
      </c>
    </row>
    <row r="54" spans="1:14" ht="12.75">
      <c r="A54" s="4"/>
      <c r="B54" s="31" t="s">
        <v>11</v>
      </c>
      <c r="C54" s="137">
        <f>Brondata!C66*Brondata!D66</f>
        <v>0.0079942125420504</v>
      </c>
      <c r="D54" s="138">
        <f>Brondata!C66*Brondata!E66</f>
        <v>0.0049963828387815</v>
      </c>
      <c r="E54" s="139">
        <f>Brondata!C66*Brondata!F66</f>
        <v>0.003584904544025535</v>
      </c>
      <c r="F54" s="140">
        <f>Brondata!C66*Brondata!G66</f>
        <v>0.0032938863230146903</v>
      </c>
      <c r="G54" s="137">
        <f>Brondata!C66*Brondata!H66</f>
        <v>0.0015988423452098616</v>
      </c>
      <c r="H54" s="138">
        <f>Brondata!C66*Brondata!I66</f>
        <v>0.0009992765677563</v>
      </c>
      <c r="I54" s="139">
        <f>Brondata!C66*Brondata!J66</f>
        <v>0.000716980990405216</v>
      </c>
      <c r="J54" s="140">
        <f>Brondata!C66*Brondata!K66</f>
        <v>0.000658777264602938</v>
      </c>
      <c r="K54" s="137">
        <f>Brondata!C66*Brondata!L66</f>
        <v>0.00017591800315369874</v>
      </c>
      <c r="L54" s="138">
        <f>Brondata!C66*Brondata!M66</f>
        <v>0.00010925071403797812</v>
      </c>
      <c r="M54" s="139">
        <f>Brondata!C66*Brondata!N66</f>
        <v>7.948299424677265E-05</v>
      </c>
      <c r="N54" s="140">
        <f>Brondata!C66*Brondata!O66</f>
        <v>9.049084896122884E-05</v>
      </c>
    </row>
    <row r="55" spans="1:14" ht="13.5" thickBot="1">
      <c r="A55" s="4"/>
      <c r="B55" s="32" t="s">
        <v>12</v>
      </c>
      <c r="C55" s="141">
        <f>Brondata!C67*Brondata!D67</f>
        <v>0</v>
      </c>
      <c r="D55" s="142">
        <f>Brondata!C67*Brondata!E67</f>
        <v>0</v>
      </c>
      <c r="E55" s="143">
        <f>Brondata!C67*Brondata!F67</f>
        <v>0</v>
      </c>
      <c r="F55" s="144">
        <f>Brondata!C67*Brondata!G67</f>
        <v>0</v>
      </c>
      <c r="G55" s="141">
        <f>Brondata!C67*Brondata!H67</f>
        <v>0</v>
      </c>
      <c r="H55" s="142">
        <f>Brondata!C67*Brondata!I67</f>
        <v>0</v>
      </c>
      <c r="I55" s="143">
        <f>Brondata!C67*Brondata!J67</f>
        <v>0</v>
      </c>
      <c r="J55" s="144">
        <f>Brondata!C67*Brondata!K67</f>
        <v>0</v>
      </c>
      <c r="K55" s="141">
        <f>Brondata!C67*Brondata!L67</f>
        <v>0</v>
      </c>
      <c r="L55" s="142">
        <f>Brondata!C67*Brondata!M67</f>
        <v>0</v>
      </c>
      <c r="M55" s="143">
        <f>Brondata!C67*Brondata!N67</f>
        <v>0</v>
      </c>
      <c r="N55" s="144">
        <f>Brondata!C67*Brondata!O67</f>
        <v>0</v>
      </c>
    </row>
    <row r="56" spans="1:14" ht="12.75">
      <c r="A56" s="9" t="s">
        <v>0</v>
      </c>
      <c r="B56" s="30" t="s">
        <v>10</v>
      </c>
      <c r="C56" s="133">
        <f>Brondata!C68*Brondata!D68</f>
        <v>0.5426450046451937</v>
      </c>
      <c r="D56" s="134">
        <f>Brondata!C68*Brondata!E68</f>
        <v>0.33915312790324603</v>
      </c>
      <c r="E56" s="135">
        <f>Brondata!C68*Brondata!F68</f>
        <v>0.24334237950214538</v>
      </c>
      <c r="F56" s="136">
        <f>Brondata!C68*Brondata!G68</f>
        <v>0.1992573934710926</v>
      </c>
      <c r="G56" s="133">
        <f>Brondata!C68*Brondata!H68</f>
        <v>0.03674300291112367</v>
      </c>
      <c r="H56" s="134">
        <f>Brondata!C68*Brondata!I68</f>
        <v>0.02296438862510577</v>
      </c>
      <c r="I56" s="135">
        <f>Brondata!C68*Brondata!J68</f>
        <v>0.0164769459264522</v>
      </c>
      <c r="J56" s="136">
        <f>Brondata!C68*Brondata!K68</f>
        <v>0.013491910056112343</v>
      </c>
      <c r="K56" s="133">
        <f>Brondata!C68*Brondata!L68</f>
        <v>0.01650181650311031</v>
      </c>
      <c r="L56" s="134">
        <f>Brondata!C68*Brondata!M68</f>
        <v>0.010003984829397022</v>
      </c>
      <c r="M56" s="135">
        <f>Brondata!C68*Brondata!N68</f>
        <v>0.007102627430901786</v>
      </c>
      <c r="N56" s="136">
        <f>Brondata!C68*Brondata!O68</f>
        <v>0.007612002026253922</v>
      </c>
    </row>
    <row r="57" spans="1:14" ht="12.75">
      <c r="A57" s="4"/>
      <c r="B57" s="31" t="s">
        <v>11</v>
      </c>
      <c r="C57" s="137">
        <f>Brondata!C69*Brondata!D69</f>
        <v>0.22164373429169854</v>
      </c>
      <c r="D57" s="138">
        <f>Brondata!C69*Brondata!E69</f>
        <v>0.13852733393231156</v>
      </c>
      <c r="E57" s="139">
        <f>Brondata!C69*Brondata!F69</f>
        <v>0.09939336627552403</v>
      </c>
      <c r="F57" s="140">
        <f>Brondata!C69*Brondata!G69</f>
        <v>0.08138682268537574</v>
      </c>
      <c r="G57" s="137">
        <f>Brondata!C69*Brondata!H69</f>
        <v>0.04432874428659172</v>
      </c>
      <c r="H57" s="138">
        <f>Brondata!C69*Brondata!I69</f>
        <v>0.027705466786462317</v>
      </c>
      <c r="I57" s="139">
        <f>Brondata!C69*Brondata!J69</f>
        <v>0.01987867325510481</v>
      </c>
      <c r="J57" s="140">
        <f>Brondata!C69*Brondata!K69</f>
        <v>0.016277364537075147</v>
      </c>
      <c r="K57" s="137">
        <f>Brondata!C69*Brondata!L69</f>
        <v>0.004348452943348585</v>
      </c>
      <c r="L57" s="138">
        <f>Brondata!C69*Brondata!M69</f>
        <v>0.0028002606548934257</v>
      </c>
      <c r="M57" s="139">
        <f>Brondata!C69*Brondata!N69</f>
        <v>0.002108974795862285</v>
      </c>
      <c r="N57" s="140">
        <f>Brondata!C69*Brondata!O69</f>
        <v>0.0022090157925747527</v>
      </c>
    </row>
    <row r="58" spans="1:14" ht="12.75">
      <c r="A58" s="4"/>
      <c r="B58" s="31" t="s">
        <v>12</v>
      </c>
      <c r="C58" s="137">
        <f>Brondata!C70*Brondata!D70</f>
        <v>0</v>
      </c>
      <c r="D58" s="138">
        <f>Brondata!C70*Brondata!E70</f>
        <v>0</v>
      </c>
      <c r="E58" s="139">
        <f>Brondata!C70*Brondata!F70</f>
        <v>0</v>
      </c>
      <c r="F58" s="140">
        <f>Brondata!C70*Brondata!G70</f>
        <v>0</v>
      </c>
      <c r="G58" s="137">
        <f>Brondata!C70*Brondata!H70</f>
        <v>0</v>
      </c>
      <c r="H58" s="138">
        <f>Brondata!C70*Brondata!I70</f>
        <v>0</v>
      </c>
      <c r="I58" s="139">
        <f>Brondata!C70*Brondata!J70</f>
        <v>0</v>
      </c>
      <c r="J58" s="140">
        <f>Brondata!C70*Brondata!K70</f>
        <v>0</v>
      </c>
      <c r="K58" s="137">
        <f>Brondata!C70*Brondata!L70</f>
        <v>0</v>
      </c>
      <c r="L58" s="138">
        <f>Brondata!C70*Brondata!M70</f>
        <v>0</v>
      </c>
      <c r="M58" s="139">
        <f>Brondata!C70*Brondata!N70</f>
        <v>0</v>
      </c>
      <c r="N58" s="140">
        <f>Brondata!C70*Brondata!O70</f>
        <v>0</v>
      </c>
    </row>
    <row r="59" spans="1:14" ht="13.5" thickBot="1">
      <c r="A59" s="6"/>
      <c r="B59" s="32" t="s">
        <v>13</v>
      </c>
      <c r="C59" s="141">
        <f>Brondata!C71*Brondata!D71</f>
        <v>0</v>
      </c>
      <c r="D59" s="142">
        <f>Brondata!C71*Brondata!E71</f>
        <v>0</v>
      </c>
      <c r="E59" s="143">
        <f>Brondata!C71*Brondata!F71</f>
        <v>0</v>
      </c>
      <c r="F59" s="144">
        <f>Brondata!C71*Brondata!G71</f>
        <v>0</v>
      </c>
      <c r="G59" s="141">
        <f>Brondata!C71*Brondata!H71</f>
        <v>0</v>
      </c>
      <c r="H59" s="142">
        <f>Brondata!C71*Brondata!I71</f>
        <v>0</v>
      </c>
      <c r="I59" s="143">
        <f>Brondata!C71*Brondata!J71</f>
        <v>0</v>
      </c>
      <c r="J59" s="144">
        <f>Brondata!C71*Brondata!K71</f>
        <v>0</v>
      </c>
      <c r="K59" s="141">
        <f>Brondata!C71*Brondata!L71</f>
        <v>0</v>
      </c>
      <c r="L59" s="142">
        <f>Brondata!C71*Brondata!M71</f>
        <v>0</v>
      </c>
      <c r="M59" s="143">
        <f>Brondata!C71*Brondata!N71</f>
        <v>0</v>
      </c>
      <c r="N59" s="144">
        <f>Brondata!C71*Brondata!O71</f>
        <v>0</v>
      </c>
    </row>
    <row r="60" spans="1:14" ht="12.75">
      <c r="A60" s="9" t="s">
        <v>1</v>
      </c>
      <c r="B60" s="30" t="s">
        <v>14</v>
      </c>
      <c r="C60" s="133">
        <f>Brondata!C72*Brondata!D72</f>
        <v>0.46471022503890475</v>
      </c>
      <c r="D60" s="134">
        <f>Brondata!C72*Brondata!E72</f>
        <v>0.2904438906493155</v>
      </c>
      <c r="E60" s="135">
        <f>Brondata!C72*Brondata!F72</f>
        <v>0.20839349154088385</v>
      </c>
      <c r="F60" s="136">
        <f>Brondata!C72*Brondata!G72</f>
        <v>0.19849431722767288</v>
      </c>
      <c r="G60" s="133">
        <f>Brondata!C72*Brondata!H72</f>
        <v>0.09294204500778096</v>
      </c>
      <c r="H60" s="134">
        <f>Brondata!C72*Brondata!I72</f>
        <v>0.05808877812986309</v>
      </c>
      <c r="I60" s="135">
        <f>Brondata!C72*Brondata!J72</f>
        <v>0.04167869830817677</v>
      </c>
      <c r="J60" s="136">
        <f>Brondata!C72*Brondata!K72</f>
        <v>0.03969886344553458</v>
      </c>
      <c r="K60" s="133">
        <f>Brondata!C72*Brondata!L72</f>
        <v>0.008785446051519107</v>
      </c>
      <c r="L60" s="134">
        <f>Brondata!C72*Brondata!M72</f>
        <v>0.005773002884181484</v>
      </c>
      <c r="M60" s="135">
        <f>Brondata!C72*Brondata!N72</f>
        <v>0.0044279119815563124</v>
      </c>
      <c r="N60" s="136">
        <f>Brondata!C72*Brondata!O72</f>
        <v>0.004430831015633191</v>
      </c>
    </row>
    <row r="61" spans="1:14" ht="12.75">
      <c r="A61" s="4"/>
      <c r="B61" s="31" t="s">
        <v>15</v>
      </c>
      <c r="C61" s="137">
        <f>Brondata!C73*Brondata!D73</f>
        <v>0.018989084836950762</v>
      </c>
      <c r="D61" s="138">
        <f>Brondata!C73*Brondata!E73</f>
        <v>0.011868178023094228</v>
      </c>
      <c r="E61" s="139">
        <f>Brondata!C73*Brondata!F73</f>
        <v>0.00851541849973697</v>
      </c>
      <c r="F61" s="140">
        <f>Brondata!C73*Brondata!G73</f>
        <v>0.005146717977652513</v>
      </c>
      <c r="G61" s="137">
        <f>Brondata!C73*Brondata!H73</f>
        <v>0.0006646179692932768</v>
      </c>
      <c r="H61" s="138">
        <f>Brondata!C73*Brondata!I73</f>
        <v>0.00041538623080829794</v>
      </c>
      <c r="I61" s="139">
        <f>Brondata!C73*Brondata!J73</f>
        <v>0.000298039524584096</v>
      </c>
      <c r="J61" s="140">
        <f>Brondata!C73*Brondata!K73</f>
        <v>0.00018013512921783795</v>
      </c>
      <c r="K61" s="137">
        <f>Brondata!C73*Brondata!L73</f>
        <v>0.00037666447561165506</v>
      </c>
      <c r="L61" s="138">
        <f>Brondata!C73*Brondata!M73</f>
        <v>0.00025775224532201187</v>
      </c>
      <c r="M61" s="139">
        <f>Brondata!C73*Brondata!N73</f>
        <v>0.000204656551797334</v>
      </c>
      <c r="N61" s="140">
        <f>Brondata!C73*Brondata!O73</f>
        <v>0.00015638494616812743</v>
      </c>
    </row>
    <row r="62" spans="1:14" ht="13.5" thickBot="1">
      <c r="A62" s="6"/>
      <c r="B62" s="32" t="s">
        <v>19</v>
      </c>
      <c r="C62" s="141">
        <f>Brondata!C74*Brondata!D74</f>
        <v>0</v>
      </c>
      <c r="D62" s="142">
        <f>Brondata!C74*Brondata!E74</f>
        <v>0</v>
      </c>
      <c r="E62" s="143">
        <f>Brondata!C74*Brondata!F74</f>
        <v>0</v>
      </c>
      <c r="F62" s="144">
        <f>Brondata!C74*Brondata!G74</f>
        <v>0</v>
      </c>
      <c r="G62" s="141">
        <f>Brondata!C74*Brondata!H74</f>
        <v>0</v>
      </c>
      <c r="H62" s="142">
        <f>Brondata!C74*Brondata!I74</f>
        <v>0</v>
      </c>
      <c r="I62" s="143">
        <f>Brondata!C74*Brondata!J74</f>
        <v>0</v>
      </c>
      <c r="J62" s="144">
        <f>Brondata!C74*Brondata!K74</f>
        <v>0</v>
      </c>
      <c r="K62" s="141">
        <f>Brondata!C74*Brondata!L74</f>
        <v>0</v>
      </c>
      <c r="L62" s="142">
        <f>Brondata!C74*Brondata!M74</f>
        <v>0</v>
      </c>
      <c r="M62" s="143">
        <f>Brondata!C74*Brondata!N74</f>
        <v>0</v>
      </c>
      <c r="N62" s="144">
        <f>Brondata!C74*Brondata!O74</f>
        <v>0</v>
      </c>
    </row>
    <row r="63" spans="1:14" ht="12.75">
      <c r="A63" s="9" t="s">
        <v>2</v>
      </c>
      <c r="B63" s="30" t="s">
        <v>14</v>
      </c>
      <c r="C63" s="133">
        <f>Brondata!C75*Brondata!D75</f>
        <v>0.4061201519378842</v>
      </c>
      <c r="D63" s="134">
        <f>Brondata!C75*Brondata!E75</f>
        <v>0.25382508397824405</v>
      </c>
      <c r="E63" s="135">
        <f>Brondata!C75*Brondata!F75</f>
        <v>0.18211948765009123</v>
      </c>
      <c r="F63" s="136">
        <f>Brondata!C75*Brondata!G75</f>
        <v>0.2006434351986863</v>
      </c>
      <c r="G63" s="133">
        <f>Brondata!C75*Brondata!H75</f>
        <v>0.08122402160122999</v>
      </c>
      <c r="H63" s="134">
        <f>Brondata!C75*Brondata!I75</f>
        <v>0.050765008009301955</v>
      </c>
      <c r="I63" s="135">
        <f>Brondata!C75*Brondata!J75</f>
        <v>0.03642388874367139</v>
      </c>
      <c r="J63" s="136">
        <f>Brondata!C75*Brondata!K75</f>
        <v>0.04012869582608412</v>
      </c>
      <c r="K63" s="133">
        <f>Brondata!C75*Brondata!L75</f>
        <v>0.013222177993867488</v>
      </c>
      <c r="L63" s="134">
        <f>Brondata!C75*Brondata!M75</f>
        <v>0.008688423017583644</v>
      </c>
      <c r="M63" s="135">
        <f>Brondata!C75*Brondata!N75</f>
        <v>0.006664048702591788</v>
      </c>
      <c r="N63" s="136">
        <f>Brondata!C75*Brondata!O75</f>
        <v>0.006668441876018421</v>
      </c>
    </row>
    <row r="64" spans="1:14" ht="13.5" thickBot="1">
      <c r="A64" s="4"/>
      <c r="B64" s="32" t="s">
        <v>15</v>
      </c>
      <c r="C64" s="141">
        <f>Brondata!C76*Brondata!D76</f>
        <v>0.9459130172020568</v>
      </c>
      <c r="D64" s="142">
        <f>Brondata!C76*Brondata!E76</f>
        <v>0.5911955863280844</v>
      </c>
      <c r="E64" s="143">
        <f>Brondata!C76*Brondata!F76</f>
        <v>0.42418286020841717</v>
      </c>
      <c r="F64" s="144">
        <f>Brondata!C76*Brondata!G76</f>
        <v>0.2965392062976351</v>
      </c>
      <c r="G64" s="141">
        <f>Brondata!C76*Brondata!H76</f>
        <v>0.03310695494309597</v>
      </c>
      <c r="H64" s="142">
        <f>Brondata!C76*Brondata!I76</f>
        <v>0.020691846839434983</v>
      </c>
      <c r="I64" s="143">
        <f>Brondata!C76*Brondata!J76</f>
        <v>0.014846466004896</v>
      </c>
      <c r="J64" s="144">
        <f>Brondata!C76*Brondata!K76</f>
        <v>0.010378872220417229</v>
      </c>
      <c r="K64" s="141">
        <f>Brondata!C76*Brondata!L76</f>
        <v>0.03231236166542111</v>
      </c>
      <c r="L64" s="142">
        <f>Brondata!C76*Brondata!M76</f>
        <v>0.02211141296878246</v>
      </c>
      <c r="M64" s="143">
        <f>Brondata!C76*Brondata!N76</f>
        <v>0.017556570760050787</v>
      </c>
      <c r="N64" s="144">
        <f>Brondata!C76*Brondata!O76</f>
        <v>0.01341556548810781</v>
      </c>
    </row>
    <row r="65" spans="1:14" ht="12.75">
      <c r="A65" s="9" t="s">
        <v>4</v>
      </c>
      <c r="B65" s="30" t="s">
        <v>17</v>
      </c>
      <c r="C65" s="133">
        <f>Brondata!C77*Brondata!D77</f>
        <v>0</v>
      </c>
      <c r="D65" s="134">
        <f>Brondata!C77*Brondata!E77</f>
        <v>0</v>
      </c>
      <c r="E65" s="135">
        <f>Brondata!C77*Brondata!F77</f>
        <v>0</v>
      </c>
      <c r="F65" s="136">
        <f>Brondata!C77*Brondata!G77</f>
        <v>0</v>
      </c>
      <c r="G65" s="133">
        <f>Brondata!C77*Brondata!H77</f>
        <v>0</v>
      </c>
      <c r="H65" s="134">
        <f>Brondata!C77*Brondata!I77</f>
        <v>0</v>
      </c>
      <c r="I65" s="135">
        <f>Brondata!C77*Brondata!J77</f>
        <v>0</v>
      </c>
      <c r="J65" s="136">
        <f>Brondata!C77*Brondata!K77</f>
        <v>0</v>
      </c>
      <c r="K65" s="133">
        <f>Brondata!C77*Brondata!L77</f>
        <v>0</v>
      </c>
      <c r="L65" s="134">
        <f>Brondata!C77*Brondata!M77</f>
        <v>0</v>
      </c>
      <c r="M65" s="135">
        <f>Brondata!C77*Brondata!N77</f>
        <v>0</v>
      </c>
      <c r="N65" s="136">
        <f>Brondata!C77*Brondata!O77</f>
        <v>0</v>
      </c>
    </row>
    <row r="66" spans="1:14" ht="12.75">
      <c r="A66" s="4"/>
      <c r="B66" s="31" t="s">
        <v>18</v>
      </c>
      <c r="C66" s="137">
        <f>Brondata!C78*Brondata!D78</f>
        <v>0</v>
      </c>
      <c r="D66" s="138">
        <f>Brondata!C78*Brondata!E78</f>
        <v>0</v>
      </c>
      <c r="E66" s="139">
        <f>Brondata!C78*Brondata!F78</f>
        <v>0</v>
      </c>
      <c r="F66" s="140">
        <f>Brondata!C78*Brondata!G78</f>
        <v>0</v>
      </c>
      <c r="G66" s="137">
        <f>Brondata!C78*Brondata!H78</f>
        <v>0</v>
      </c>
      <c r="H66" s="138">
        <f>Brondata!C78*Brondata!I78</f>
        <v>0</v>
      </c>
      <c r="I66" s="139">
        <f>Brondata!C78*Brondata!J78</f>
        <v>0</v>
      </c>
      <c r="J66" s="140">
        <f>Brondata!C78*Brondata!K78</f>
        <v>0</v>
      </c>
      <c r="K66" s="137">
        <f>Brondata!C78*Brondata!L78</f>
        <v>0</v>
      </c>
      <c r="L66" s="138">
        <f>Brondata!C78*Brondata!M78</f>
        <v>0</v>
      </c>
      <c r="M66" s="139">
        <f>Brondata!C78*Brondata!N78</f>
        <v>0</v>
      </c>
      <c r="N66" s="140">
        <f>Brondata!C78*Brondata!O78</f>
        <v>0</v>
      </c>
    </row>
    <row r="67" spans="1:14" ht="13.5" thickBot="1">
      <c r="A67" s="4"/>
      <c r="B67" s="32" t="s">
        <v>19</v>
      </c>
      <c r="C67" s="141">
        <f>Brondata!C79*Brondata!D79</f>
        <v>0</v>
      </c>
      <c r="D67" s="142">
        <f>Brondata!C79*Brondata!E79</f>
        <v>0</v>
      </c>
      <c r="E67" s="143">
        <f>Brondata!C79*Brondata!F79</f>
        <v>0</v>
      </c>
      <c r="F67" s="144">
        <f>Brondata!C79*Brondata!G79</f>
        <v>0</v>
      </c>
      <c r="G67" s="141">
        <f>Brondata!C79*Brondata!H79</f>
        <v>0</v>
      </c>
      <c r="H67" s="142">
        <f>Brondata!C79*Brondata!I79</f>
        <v>0</v>
      </c>
      <c r="I67" s="143">
        <f>Brondata!C79*Brondata!J79</f>
        <v>0</v>
      </c>
      <c r="J67" s="144">
        <f>Brondata!C79*Brondata!K79</f>
        <v>0</v>
      </c>
      <c r="K67" s="141">
        <f>Brondata!C79*Brondata!L79</f>
        <v>0</v>
      </c>
      <c r="L67" s="142">
        <f>Brondata!C79*Brondata!M79</f>
        <v>0</v>
      </c>
      <c r="M67" s="143">
        <f>Brondata!C79*Brondata!N79</f>
        <v>0</v>
      </c>
      <c r="N67" s="144">
        <f>Brondata!C79*Brondata!O79</f>
        <v>0</v>
      </c>
    </row>
    <row r="68" spans="1:14" ht="13.5" thickBot="1">
      <c r="A68" s="11" t="s">
        <v>3</v>
      </c>
      <c r="B68" s="11" t="s">
        <v>16</v>
      </c>
      <c r="C68" s="129">
        <f>Brondata!C80*Brondata!D80</f>
        <v>0.7673524172879853</v>
      </c>
      <c r="D68" s="130">
        <f>Brondata!C80*Brondata!E80</f>
        <v>0.4795952608049908</v>
      </c>
      <c r="E68" s="131">
        <f>Brondata!C80*Brondata!F80</f>
        <v>0.34051263517154345</v>
      </c>
      <c r="F68" s="132">
        <f>Brondata!C80*Brondata!G80</f>
        <v>0.2892672820813654</v>
      </c>
      <c r="G68" s="129">
        <f>Brondata!C80*Brondata!H80</f>
        <v>0.26857334605079486</v>
      </c>
      <c r="H68" s="130">
        <f>Brondata!C80*Brondata!I80</f>
        <v>0.1678583412817468</v>
      </c>
      <c r="I68" s="131">
        <f>Brondata!C80*Brondata!J80</f>
        <v>0.11917942231004021</v>
      </c>
      <c r="J68" s="132">
        <f>Brondata!C80*Brondata!K80</f>
        <v>0.10124354872847789</v>
      </c>
      <c r="K68" s="129">
        <f>Brondata!C80*Brondata!L80</f>
        <v>0.07417628905022049</v>
      </c>
      <c r="L68" s="130">
        <f>Brondata!C80*Brondata!M80</f>
        <v>0.07417628905022049</v>
      </c>
      <c r="M68" s="131">
        <f>Brondata!C80*Brondata!N80</f>
        <v>0.07417628905022049</v>
      </c>
      <c r="N68" s="132">
        <f>Brondata!C80*Brondata!O80</f>
        <v>0.0412320081865975</v>
      </c>
    </row>
    <row r="69" spans="1:14" ht="18" customHeight="1" thickBot="1">
      <c r="A69" s="28"/>
      <c r="B69" s="38" t="s">
        <v>20</v>
      </c>
      <c r="C69" s="145">
        <f aca="true" t="shared" si="2" ref="C69:N69">SUM(C51:C68)</f>
        <v>4.7580466274778646</v>
      </c>
      <c r="D69" s="146">
        <f t="shared" si="2"/>
        <v>2.973779081767531</v>
      </c>
      <c r="E69" s="147">
        <f t="shared" si="2"/>
        <v>2.1263357539634256</v>
      </c>
      <c r="F69" s="148">
        <f t="shared" si="2"/>
        <v>1.8814833418902972</v>
      </c>
      <c r="G69" s="145">
        <f t="shared" si="2"/>
        <v>0.6530958141399541</v>
      </c>
      <c r="H69" s="146">
        <f t="shared" si="2"/>
        <v>0.40818489186100065</v>
      </c>
      <c r="I69" s="147">
        <f t="shared" si="2"/>
        <v>0.29129787621050063</v>
      </c>
      <c r="J69" s="148">
        <f t="shared" si="2"/>
        <v>0.2633173081638336</v>
      </c>
      <c r="K69" s="145">
        <f t="shared" si="2"/>
        <v>0.2370994890912434</v>
      </c>
      <c r="L69" s="146">
        <f t="shared" si="2"/>
        <v>0.17310535137832145</v>
      </c>
      <c r="M69" s="147">
        <f t="shared" si="2"/>
        <v>0.1445312185622501</v>
      </c>
      <c r="N69" s="148">
        <f t="shared" si="2"/>
        <v>0.10643443729718448</v>
      </c>
    </row>
    <row r="71" ht="13.5" thickBot="1"/>
    <row r="72" spans="1:14" ht="15" thickBot="1">
      <c r="A72" s="208">
        <v>2030</v>
      </c>
      <c r="B72" s="209"/>
      <c r="C72" s="210" t="s">
        <v>24</v>
      </c>
      <c r="D72" s="210"/>
      <c r="E72" s="210"/>
      <c r="F72" s="210"/>
      <c r="G72" s="210" t="s">
        <v>35</v>
      </c>
      <c r="H72" s="210"/>
      <c r="I72" s="210"/>
      <c r="J72" s="210"/>
      <c r="K72" s="211" t="s">
        <v>25</v>
      </c>
      <c r="L72" s="211"/>
      <c r="M72" s="211"/>
      <c r="N72" s="211"/>
    </row>
    <row r="73" spans="1:14" ht="13.5" thickBot="1">
      <c r="A73" s="2" t="s">
        <v>8</v>
      </c>
      <c r="B73" s="2" t="s">
        <v>9</v>
      </c>
      <c r="C73" s="127" t="s">
        <v>50</v>
      </c>
      <c r="D73" s="22" t="s">
        <v>51</v>
      </c>
      <c r="E73" s="128" t="s">
        <v>52</v>
      </c>
      <c r="F73" s="21" t="s">
        <v>53</v>
      </c>
      <c r="G73" s="127" t="s">
        <v>50</v>
      </c>
      <c r="H73" s="22" t="s">
        <v>51</v>
      </c>
      <c r="I73" s="128" t="s">
        <v>52</v>
      </c>
      <c r="J73" s="21" t="s">
        <v>53</v>
      </c>
      <c r="K73" s="127" t="s">
        <v>50</v>
      </c>
      <c r="L73" s="22" t="s">
        <v>51</v>
      </c>
      <c r="M73" s="128" t="s">
        <v>52</v>
      </c>
      <c r="N73" s="21" t="s">
        <v>53</v>
      </c>
    </row>
    <row r="74" spans="1:14" ht="13.5" thickBot="1">
      <c r="A74" s="9" t="s">
        <v>5</v>
      </c>
      <c r="B74" s="9" t="s">
        <v>10</v>
      </c>
      <c r="C74" s="129">
        <f>Brondata!C90*Brondata!D90</f>
        <v>0.3596453512396338</v>
      </c>
      <c r="D74" s="130">
        <f>Brondata!C90*Brondata!E90</f>
        <v>0.22477834452477113</v>
      </c>
      <c r="E74" s="131">
        <f>Brondata!C90*Brondata!F90</f>
        <v>0.15959229145956463</v>
      </c>
      <c r="F74" s="132">
        <f>Brondata!C90*Brondata!G90</f>
        <v>0.16474416980509757</v>
      </c>
      <c r="G74" s="129">
        <f>Brondata!C90*Brondata!H90</f>
        <v>0.024307910637660857</v>
      </c>
      <c r="H74" s="130">
        <f>Brondata!C90*Brondata!I90</f>
        <v>0.015192444148538037</v>
      </c>
      <c r="I74" s="131">
        <f>Brondata!C90*Brondata!J90</f>
        <v>0.01078662868240155</v>
      </c>
      <c r="J74" s="132">
        <f>Brondata!C90*Brondata!K90</f>
        <v>0.011126244873906739</v>
      </c>
      <c r="K74" s="129">
        <f>Brondata!C90*Brondata!L90</f>
        <v>0.029204060722845156</v>
      </c>
      <c r="L74" s="130">
        <f>Brondata!C90*Brondata!M90</f>
        <v>0.01627012754689098</v>
      </c>
      <c r="M74" s="131">
        <f>Brondata!C90*Brondata!N90</f>
        <v>0.010494973200067526</v>
      </c>
      <c r="N74" s="132">
        <f>Brondata!C90*Brondata!O90</f>
        <v>0.00934001162653159</v>
      </c>
    </row>
    <row r="75" spans="1:14" ht="13.5" thickBot="1">
      <c r="A75" s="13" t="s">
        <v>6</v>
      </c>
      <c r="B75" s="13" t="s">
        <v>10</v>
      </c>
      <c r="C75" s="129">
        <f>Brondata!C91*Brondata!D91</f>
        <v>0.057734006811421615</v>
      </c>
      <c r="D75" s="130">
        <f>Brondata!C91*Brondata!E91</f>
        <v>0.03608375425713851</v>
      </c>
      <c r="E75" s="131">
        <f>Brondata!C91*Brondata!F91</f>
        <v>0.025890095018411694</v>
      </c>
      <c r="F75" s="132">
        <f>Brondata!C91*Brondata!G91</f>
        <v>0.024055835278815798</v>
      </c>
      <c r="G75" s="129">
        <f>Brondata!C91*Brondata!H91</f>
        <v>0.004027455762726257</v>
      </c>
      <c r="H75" s="130">
        <f>Brondata!C91*Brondata!I91</f>
        <v>0.0025171598517039107</v>
      </c>
      <c r="I75" s="131">
        <f>Brondata!C91*Brondata!J91</f>
        <v>0.0017871834947097767</v>
      </c>
      <c r="J75" s="132">
        <f>Brondata!C91*Brondata!K91</f>
        <v>0.0016870326665675147</v>
      </c>
      <c r="K75" s="129">
        <f>Brondata!C91*Brondata!L91</f>
        <v>0.002648831412414691</v>
      </c>
      <c r="L75" s="130">
        <f>Brondata!C91*Brondata!M91</f>
        <v>0.0015203940065550866</v>
      </c>
      <c r="M75" s="131">
        <f>Brondata!C91*Brondata!N91</f>
        <v>0.0010165335834735885</v>
      </c>
      <c r="N75" s="132">
        <f>Brondata!C91*Brondata!O91</f>
        <v>0.0009688146594763931</v>
      </c>
    </row>
    <row r="76" spans="1:14" ht="12.75">
      <c r="A76" s="4" t="s">
        <v>7</v>
      </c>
      <c r="B76" s="30" t="s">
        <v>10</v>
      </c>
      <c r="C76" s="133">
        <f>Brondata!C92*Brondata!D92</f>
        <v>0.1999477718424905</v>
      </c>
      <c r="D76" s="134">
        <f>Brondata!C92*Brondata!E92</f>
        <v>0.12496735740155657</v>
      </c>
      <c r="E76" s="135">
        <f>Brondata!C92*Brondata!F92</f>
        <v>0.0896640753639605</v>
      </c>
      <c r="F76" s="136">
        <f>Brondata!C92*Brondata!G92</f>
        <v>0.08238525402282068</v>
      </c>
      <c r="G76" s="133">
        <f>Brondata!C92*Brondata!H92</f>
        <v>0.01353865933046612</v>
      </c>
      <c r="H76" s="134">
        <f>Brondata!C92*Brondata!I92</f>
        <v>0.008461662081541324</v>
      </c>
      <c r="I76" s="135">
        <f>Brondata!C92*Brondata!J92</f>
        <v>0.006071244329334076</v>
      </c>
      <c r="J76" s="136">
        <f>Brondata!C92*Brondata!K92</f>
        <v>0.005578386367284121</v>
      </c>
      <c r="K76" s="133">
        <f>Brondata!C92*Brondata!L92</f>
        <v>0.0068674889864529815</v>
      </c>
      <c r="L76" s="134">
        <f>Brondata!C92*Brondata!M92</f>
        <v>0.004059146622410755</v>
      </c>
      <c r="M76" s="135">
        <f>Brondata!C92*Brondata!N92</f>
        <v>0.002805189101722134</v>
      </c>
      <c r="N76" s="136">
        <f>Brondata!C92*Brondata!O92</f>
        <v>0.00338583837684569</v>
      </c>
    </row>
    <row r="77" spans="1:14" ht="12.75">
      <c r="A77" s="4"/>
      <c r="B77" s="31" t="s">
        <v>11</v>
      </c>
      <c r="C77" s="137">
        <f>Brondata!C93*Brondata!D93</f>
        <v>0.004080566772295724</v>
      </c>
      <c r="D77" s="138">
        <f>Brondata!C93*Brondata!E93</f>
        <v>0.0025503542326848275</v>
      </c>
      <c r="E77" s="139">
        <f>Brondata!C93*Brondata!F93</f>
        <v>0.0018298790890604179</v>
      </c>
      <c r="F77" s="140">
        <f>Brondata!C93*Brondata!G93</f>
        <v>0.0016813317147514424</v>
      </c>
      <c r="G77" s="137">
        <f>Brondata!C93*Brondata!H93</f>
        <v>0.0008161132711552066</v>
      </c>
      <c r="H77" s="138">
        <f>Brondata!C93*Brondata!I93</f>
        <v>0.0005100708465369655</v>
      </c>
      <c r="I77" s="139">
        <f>Brondata!C93*Brondata!J93</f>
        <v>0.00036597585946405265</v>
      </c>
      <c r="J77" s="140">
        <f>Brondata!C93*Brondata!K93</f>
        <v>0.0003362663429502885</v>
      </c>
      <c r="K77" s="137">
        <f>Brondata!C93*Brondata!L93</f>
        <v>8.979560582629701E-05</v>
      </c>
      <c r="L77" s="138">
        <f>Brondata!C93*Brondata!M93</f>
        <v>5.576594707833639E-05</v>
      </c>
      <c r="M77" s="139">
        <f>Brondata!C93*Brondata!N93</f>
        <v>4.05713087536656E-05</v>
      </c>
      <c r="N77" s="140">
        <f>Brondata!C93*Brondata!O93</f>
        <v>4.6190159384142816E-05</v>
      </c>
    </row>
    <row r="78" spans="1:14" ht="13.5" thickBot="1">
      <c r="A78" s="4"/>
      <c r="B78" s="32" t="s">
        <v>12</v>
      </c>
      <c r="C78" s="141">
        <f>Brondata!C94*Brondata!D94</f>
        <v>0</v>
      </c>
      <c r="D78" s="142">
        <f>Brondata!C94*Brondata!E94</f>
        <v>0</v>
      </c>
      <c r="E78" s="143">
        <f>Brondata!C94*Brondata!F94</f>
        <v>0</v>
      </c>
      <c r="F78" s="144">
        <f>Brondata!C94*Brondata!G94</f>
        <v>0</v>
      </c>
      <c r="G78" s="141">
        <f>Brondata!C94*Brondata!H94</f>
        <v>0</v>
      </c>
      <c r="H78" s="142">
        <f>Brondata!C94*Brondata!I94</f>
        <v>0</v>
      </c>
      <c r="I78" s="143">
        <f>Brondata!C94*Brondata!J94</f>
        <v>0</v>
      </c>
      <c r="J78" s="144">
        <f>Brondata!C94*Brondata!K94</f>
        <v>0</v>
      </c>
      <c r="K78" s="141">
        <f>Brondata!C94*Brondata!L94</f>
        <v>0</v>
      </c>
      <c r="L78" s="142">
        <f>Brondata!C94*Brondata!M94</f>
        <v>0</v>
      </c>
      <c r="M78" s="143">
        <f>Brondata!C94*Brondata!N94</f>
        <v>0</v>
      </c>
      <c r="N78" s="144">
        <f>Brondata!C94*Brondata!O94</f>
        <v>0</v>
      </c>
    </row>
    <row r="79" spans="1:14" ht="12.75">
      <c r="A79" s="9" t="s">
        <v>0</v>
      </c>
      <c r="B79" s="30" t="s">
        <v>10</v>
      </c>
      <c r="C79" s="133">
        <f>Brondata!C95*Brondata!D95</f>
        <v>0.15566368186679902</v>
      </c>
      <c r="D79" s="134">
        <f>Brondata!C95*Brondata!E95</f>
        <v>0.09728980116674937</v>
      </c>
      <c r="E79" s="135">
        <f>Brondata!C95*Brondata!F95</f>
        <v>0.0698054352721799</v>
      </c>
      <c r="F79" s="136">
        <f>Brondata!C95*Brondata!G95</f>
        <v>0.057159172647635786</v>
      </c>
      <c r="G79" s="133">
        <f>Brondata!C95*Brondata!H95</f>
        <v>0.010540134096927202</v>
      </c>
      <c r="H79" s="134">
        <f>Brondata!C95*Brondata!I95</f>
        <v>0.006587587197160914</v>
      </c>
      <c r="I79" s="135">
        <f>Brondata!C95*Brondata!J95</f>
        <v>0.004726592978606207</v>
      </c>
      <c r="J79" s="136">
        <f>Brondata!C95*Brondata!K95</f>
        <v>0.0038703026412697673</v>
      </c>
      <c r="K79" s="133">
        <f>Brondata!C95*Brondata!L95</f>
        <v>0.004733727376784779</v>
      </c>
      <c r="L79" s="134">
        <f>Brondata!C95*Brondata!M95</f>
        <v>0.0028697529665858584</v>
      </c>
      <c r="M79" s="135">
        <f>Brondata!C95*Brondata!N95</f>
        <v>0.0020374667183109913</v>
      </c>
      <c r="N79" s="136">
        <f>Brondata!C95*Brondata!O95</f>
        <v>0.002183586417715151</v>
      </c>
    </row>
    <row r="80" spans="1:14" ht="12.75">
      <c r="A80" s="4"/>
      <c r="B80" s="31" t="s">
        <v>11</v>
      </c>
      <c r="C80" s="137">
        <f>Brondata!C96*Brondata!D96</f>
        <v>0.06358094048080523</v>
      </c>
      <c r="D80" s="138">
        <f>Brondata!C96*Brondata!E96</f>
        <v>0.03973808780050326</v>
      </c>
      <c r="E80" s="139">
        <f>Brondata!C96*Brondata!F96</f>
        <v>0.028512079195679114</v>
      </c>
      <c r="F80" s="140">
        <f>Brondata!C96*Brondata!G96</f>
        <v>0.02334670432086532</v>
      </c>
      <c r="G80" s="137">
        <f>Brondata!C96*Brondata!H96</f>
        <v>0.012716187358426879</v>
      </c>
      <c r="H80" s="138">
        <f>Brondata!C96*Brondata!I96</f>
        <v>0.007947617560100654</v>
      </c>
      <c r="I80" s="139">
        <f>Brondata!C96*Brondata!J96</f>
        <v>0.005702415839135823</v>
      </c>
      <c r="J80" s="140">
        <f>Brondata!C96*Brondata!K96</f>
        <v>0.004669340864173064</v>
      </c>
      <c r="K80" s="137">
        <f>Brondata!C96*Brondata!L96</f>
        <v>0.0012474015052045798</v>
      </c>
      <c r="L80" s="138">
        <f>Brondata!C96*Brondata!M96</f>
        <v>0.0008032855365773722</v>
      </c>
      <c r="M80" s="139">
        <f>Brondata!C96*Brondata!N96</f>
        <v>0.000604982592446154</v>
      </c>
      <c r="N80" s="140">
        <f>Brondata!C96*Brondata!O96</f>
        <v>0.0006336804515484769</v>
      </c>
    </row>
    <row r="81" spans="1:14" ht="12.75">
      <c r="A81" s="4"/>
      <c r="B81" s="31" t="s">
        <v>12</v>
      </c>
      <c r="C81" s="137">
        <f>Brondata!C97*Brondata!D97</f>
        <v>0</v>
      </c>
      <c r="D81" s="138">
        <f>Brondata!C97*Brondata!E97</f>
        <v>0</v>
      </c>
      <c r="E81" s="139">
        <f>Brondata!C97*Brondata!F97</f>
        <v>0</v>
      </c>
      <c r="F81" s="140">
        <f>Brondata!C97*Brondata!G97</f>
        <v>0</v>
      </c>
      <c r="G81" s="137">
        <f>Brondata!C97*Brondata!H97</f>
        <v>0</v>
      </c>
      <c r="H81" s="138">
        <f>Brondata!C97*Brondata!I97</f>
        <v>0</v>
      </c>
      <c r="I81" s="139">
        <f>Brondata!C97*Brondata!J97</f>
        <v>0</v>
      </c>
      <c r="J81" s="140">
        <f>Brondata!C97*Brondata!K97</f>
        <v>0</v>
      </c>
      <c r="K81" s="137">
        <f>Brondata!C97*Brondata!L97</f>
        <v>0</v>
      </c>
      <c r="L81" s="138">
        <f>Brondata!C97*Brondata!M97</f>
        <v>0</v>
      </c>
      <c r="M81" s="139">
        <f>Brondata!C97*Brondata!N97</f>
        <v>0</v>
      </c>
      <c r="N81" s="140">
        <f>Brondata!C97*Brondata!O97</f>
        <v>0</v>
      </c>
    </row>
    <row r="82" spans="1:14" ht="13.5" thickBot="1">
      <c r="A82" s="6"/>
      <c r="B82" s="32" t="s">
        <v>13</v>
      </c>
      <c r="C82" s="141">
        <f>Brondata!C98*Brondata!D98</f>
        <v>0</v>
      </c>
      <c r="D82" s="142">
        <f>Brondata!C98*Brondata!E98</f>
        <v>0</v>
      </c>
      <c r="E82" s="143">
        <f>Brondata!C98*Brondata!F98</f>
        <v>0</v>
      </c>
      <c r="F82" s="144">
        <f>Brondata!C98*Brondata!G98</f>
        <v>0</v>
      </c>
      <c r="G82" s="141">
        <f>Brondata!C98*Brondata!H98</f>
        <v>0</v>
      </c>
      <c r="H82" s="142">
        <f>Brondata!C98*Brondata!I98</f>
        <v>0</v>
      </c>
      <c r="I82" s="143">
        <f>Brondata!C98*Brondata!J98</f>
        <v>0</v>
      </c>
      <c r="J82" s="144">
        <f>Brondata!C98*Brondata!K98</f>
        <v>0</v>
      </c>
      <c r="K82" s="141">
        <f>Brondata!C98*Brondata!L98</f>
        <v>0</v>
      </c>
      <c r="L82" s="142">
        <f>Brondata!C98*Brondata!M98</f>
        <v>0</v>
      </c>
      <c r="M82" s="143">
        <f>Brondata!C98*Brondata!N98</f>
        <v>0</v>
      </c>
      <c r="N82" s="144">
        <f>Brondata!C98*Brondata!O98</f>
        <v>0</v>
      </c>
    </row>
    <row r="83" spans="1:14" ht="12.75">
      <c r="A83" s="9" t="s">
        <v>1</v>
      </c>
      <c r="B83" s="30" t="s">
        <v>14</v>
      </c>
      <c r="C83" s="133">
        <f>Brondata!C99*Brondata!D99</f>
        <v>0.0036662403231089774</v>
      </c>
      <c r="D83" s="134">
        <f>Brondata!C99*Brondata!E99</f>
        <v>0.002291400201943111</v>
      </c>
      <c r="E83" s="135">
        <f>Brondata!C99*Brondata!F99</f>
        <v>0.001644079644894182</v>
      </c>
      <c r="F83" s="136">
        <f>Brondata!C99*Brondata!G99</f>
        <v>0.001565982047559111</v>
      </c>
      <c r="G83" s="133">
        <f>Brondata!C99*Brondata!H99</f>
        <v>0.0007332480646217956</v>
      </c>
      <c r="H83" s="134">
        <f>Brondata!C99*Brondata!I99</f>
        <v>0.00045828004038862217</v>
      </c>
      <c r="I83" s="135">
        <f>Brondata!C99*Brondata!J99</f>
        <v>0.0003288159289788364</v>
      </c>
      <c r="J83" s="136">
        <f>Brondata!C99*Brondata!K99</f>
        <v>0.0003131964095118222</v>
      </c>
      <c r="K83" s="133">
        <f>Brondata!C99*Brondata!L99</f>
        <v>6.9311056299399E-05</v>
      </c>
      <c r="L83" s="134">
        <f>Brondata!C99*Brondata!M99</f>
        <v>4.554497581291367E-05</v>
      </c>
      <c r="M83" s="135">
        <f>Brondata!C99*Brondata!N99</f>
        <v>3.4933144525924864E-05</v>
      </c>
      <c r="N83" s="136">
        <f>Brondata!C99*Brondata!O99</f>
        <v>3.495617367368309E-05</v>
      </c>
    </row>
    <row r="84" spans="1:14" ht="12.75">
      <c r="A84" s="4"/>
      <c r="B84" s="31" t="s">
        <v>15</v>
      </c>
      <c r="C84" s="137">
        <f>Brondata!C100*Brondata!D100</f>
        <v>0.05408165059540906</v>
      </c>
      <c r="D84" s="138">
        <f>Brondata!C100*Brondata!E100</f>
        <v>0.03380103162213066</v>
      </c>
      <c r="E84" s="139">
        <f>Brondata!C100*Brondata!F100</f>
        <v>0.024252242376647786</v>
      </c>
      <c r="F84" s="140">
        <f>Brondata!C100*Brondata!G100</f>
        <v>0.014658052548108444</v>
      </c>
      <c r="G84" s="137">
        <f>Brondata!C100*Brondata!H100</f>
        <v>0.001892857770839317</v>
      </c>
      <c r="H84" s="138">
        <f>Brondata!C100*Brondata!I100</f>
        <v>0.001183036106774573</v>
      </c>
      <c r="I84" s="139">
        <f>Brondata!C100*Brondata!J100</f>
        <v>0.0008488281331396266</v>
      </c>
      <c r="J84" s="140">
        <f>Brondata!C100*Brondata!K100</f>
        <v>0.0005130318391837954</v>
      </c>
      <c r="K84" s="137">
        <f>Brondata!C100*Brondata!L100</f>
        <v>0.001072755045155909</v>
      </c>
      <c r="L84" s="138">
        <f>Brondata!C100*Brondata!M100</f>
        <v>0.000734088398223493</v>
      </c>
      <c r="M84" s="139">
        <f>Brondata!C100*Brondata!N100</f>
        <v>0.0005828698023839026</v>
      </c>
      <c r="N84" s="140">
        <f>Brondata!C100*Brondata!O100</f>
        <v>0.0004453903960968676</v>
      </c>
    </row>
    <row r="85" spans="1:14" ht="13.5" thickBot="1">
      <c r="A85" s="6"/>
      <c r="B85" s="32" t="s">
        <v>19</v>
      </c>
      <c r="C85" s="141">
        <f>Brondata!C101*Brondata!D101</f>
        <v>0</v>
      </c>
      <c r="D85" s="142">
        <f>Brondata!C101*Brondata!E101</f>
        <v>0</v>
      </c>
      <c r="E85" s="143">
        <f>Brondata!C101*Brondata!F101</f>
        <v>0</v>
      </c>
      <c r="F85" s="144">
        <f>Brondata!C101*Brondata!G101</f>
        <v>0</v>
      </c>
      <c r="G85" s="141">
        <f>Brondata!C101*Brondata!H101</f>
        <v>0</v>
      </c>
      <c r="H85" s="142">
        <f>Brondata!C101*Brondata!I101</f>
        <v>0</v>
      </c>
      <c r="I85" s="143">
        <f>Brondata!C101*Brondata!J101</f>
        <v>0</v>
      </c>
      <c r="J85" s="144">
        <f>Brondata!C101*Brondata!K101</f>
        <v>0</v>
      </c>
      <c r="K85" s="141">
        <f>Brondata!C101*Brondata!L101</f>
        <v>0</v>
      </c>
      <c r="L85" s="142">
        <f>Brondata!C101*Brondata!M101</f>
        <v>0</v>
      </c>
      <c r="M85" s="143">
        <f>Brondata!C101*Brondata!N101</f>
        <v>0</v>
      </c>
      <c r="N85" s="144">
        <f>Brondata!C101*Brondata!O101</f>
        <v>0</v>
      </c>
    </row>
    <row r="86" spans="1:14" ht="12.75">
      <c r="A86" s="9" t="s">
        <v>2</v>
      </c>
      <c r="B86" s="30" t="s">
        <v>14</v>
      </c>
      <c r="C86" s="133">
        <f>Brondata!C102*Brondata!D102</f>
        <v>0.013332957679515969</v>
      </c>
      <c r="D86" s="134">
        <f>Brondata!C102*Brondata!E102</f>
        <v>0.008333098189126876</v>
      </c>
      <c r="E86" s="135">
        <f>Brondata!C102*Brondata!F102</f>
        <v>0.005978997618973579</v>
      </c>
      <c r="F86" s="136">
        <f>Brondata!C102*Brondata!G102</f>
        <v>0.0065871403263582816</v>
      </c>
      <c r="G86" s="133">
        <f>Brondata!C102*Brondata!H102</f>
        <v>0.002666591247446711</v>
      </c>
      <c r="H86" s="134">
        <f>Brondata!C102*Brondata!I102</f>
        <v>0.0016666193493688921</v>
      </c>
      <c r="I86" s="135">
        <f>Brondata!C102*Brondata!J102</f>
        <v>0.0011957992353382326</v>
      </c>
      <c r="J86" s="136">
        <f>Brondata!C102*Brondata!K102</f>
        <v>0.0013174283537281395</v>
      </c>
      <c r="K86" s="133">
        <f>Brondata!C102*Brondata!L102</f>
        <v>0.0004340851809053448</v>
      </c>
      <c r="L86" s="134">
        <f>Brondata!C102*Brondata!M102</f>
        <v>0.00028524163561549436</v>
      </c>
      <c r="M86" s="135">
        <f>Brondata!C102*Brondata!N102</f>
        <v>0.0002187812619046774</v>
      </c>
      <c r="N86" s="136">
        <f>Brondata!C102*Brondata!O102</f>
        <v>0.00021892549014623734</v>
      </c>
    </row>
    <row r="87" spans="1:14" ht="13.5" thickBot="1">
      <c r="A87" s="4"/>
      <c r="B87" s="32" t="s">
        <v>15</v>
      </c>
      <c r="C87" s="141">
        <f>Brondata!C103*Brondata!D103</f>
        <v>0.19667787571969406</v>
      </c>
      <c r="D87" s="142">
        <f>Brondata!C103*Brondata!E103</f>
        <v>0.12292366204854657</v>
      </c>
      <c r="E87" s="143">
        <f>Brondata!C103*Brondata!F103</f>
        <v>0.08819773313752219</v>
      </c>
      <c r="F87" s="144">
        <f>Brondata!C103*Brondata!G103</f>
        <v>0.061657573266871185</v>
      </c>
      <c r="G87" s="141">
        <f>Brondata!C103*Brondata!H103</f>
        <v>0.006883725513172462</v>
      </c>
      <c r="H87" s="142">
        <f>Brondata!C103*Brondata!I103</f>
        <v>0.0043023284457327894</v>
      </c>
      <c r="I87" s="143">
        <f>Brondata!C103*Brondata!J103</f>
        <v>0.0030869343614962244</v>
      </c>
      <c r="J87" s="144">
        <f>Brondata!C103*Brondata!K103</f>
        <v>0.0021580150643404914</v>
      </c>
      <c r="K87" s="141">
        <f>Brondata!C103*Brondata!L103</f>
        <v>0.006718510620183145</v>
      </c>
      <c r="L87" s="142">
        <f>Brondata!C103*Brondata!M103</f>
        <v>0.0045974900998027755</v>
      </c>
      <c r="M87" s="143">
        <f>Brondata!C103*Brondata!N103</f>
        <v>0.0036504297744236343</v>
      </c>
      <c r="N87" s="144">
        <f>Brondata!C103*Brondata!O103</f>
        <v>0.0027894160179591483</v>
      </c>
    </row>
    <row r="88" spans="1:14" ht="12.75">
      <c r="A88" s="9" t="s">
        <v>4</v>
      </c>
      <c r="B88" s="30" t="s">
        <v>17</v>
      </c>
      <c r="C88" s="133">
        <f>Brondata!C104*Brondata!D104</f>
        <v>0</v>
      </c>
      <c r="D88" s="134">
        <f>Brondata!C104*Brondata!E104</f>
        <v>0</v>
      </c>
      <c r="E88" s="135">
        <f>Brondata!C104*Brondata!F104</f>
        <v>0</v>
      </c>
      <c r="F88" s="136">
        <f>Brondata!C104*Brondata!G104</f>
        <v>0</v>
      </c>
      <c r="G88" s="133">
        <f>Brondata!C104*Brondata!H104</f>
        <v>0</v>
      </c>
      <c r="H88" s="134">
        <f>Brondata!C104*Brondata!I104</f>
        <v>0</v>
      </c>
      <c r="I88" s="135">
        <f>Brondata!C104*Brondata!J104</f>
        <v>0</v>
      </c>
      <c r="J88" s="136">
        <f>Brondata!C104*Brondata!K104</f>
        <v>0</v>
      </c>
      <c r="K88" s="133">
        <f>Brondata!C104*Brondata!L104</f>
        <v>0</v>
      </c>
      <c r="L88" s="134">
        <f>Brondata!C104*Brondata!M104</f>
        <v>0</v>
      </c>
      <c r="M88" s="135">
        <f>Brondata!C104*Brondata!N104</f>
        <v>0</v>
      </c>
      <c r="N88" s="136">
        <f>Brondata!C104*Brondata!O104</f>
        <v>0</v>
      </c>
    </row>
    <row r="89" spans="1:14" ht="12.75">
      <c r="A89" s="4"/>
      <c r="B89" s="31" t="s">
        <v>18</v>
      </c>
      <c r="C89" s="137">
        <f>Brondata!C105*Brondata!D105</f>
        <v>0</v>
      </c>
      <c r="D89" s="138">
        <f>Brondata!C105*Brondata!E105</f>
        <v>0</v>
      </c>
      <c r="E89" s="139">
        <f>Brondata!C105*Brondata!F105</f>
        <v>0</v>
      </c>
      <c r="F89" s="140">
        <f>Brondata!C105*Brondata!G105</f>
        <v>0</v>
      </c>
      <c r="G89" s="137">
        <f>Brondata!C105*Brondata!H105</f>
        <v>0</v>
      </c>
      <c r="H89" s="138">
        <f>Brondata!C105*Brondata!I105</f>
        <v>0</v>
      </c>
      <c r="I89" s="139">
        <f>Brondata!C105*Brondata!J105</f>
        <v>0</v>
      </c>
      <c r="J89" s="140">
        <f>Brondata!C105*Brondata!K105</f>
        <v>0</v>
      </c>
      <c r="K89" s="137">
        <f>Brondata!C105*Brondata!L105</f>
        <v>0</v>
      </c>
      <c r="L89" s="138">
        <f>Brondata!C105*Brondata!M105</f>
        <v>0</v>
      </c>
      <c r="M89" s="139">
        <f>Brondata!C105*Brondata!N105</f>
        <v>0</v>
      </c>
      <c r="N89" s="140">
        <f>Brondata!C105*Brondata!O105</f>
        <v>0</v>
      </c>
    </row>
    <row r="90" spans="1:14" ht="13.5" thickBot="1">
      <c r="A90" s="4"/>
      <c r="B90" s="32" t="s">
        <v>19</v>
      </c>
      <c r="C90" s="141">
        <f>Brondata!C106*Brondata!D106</f>
        <v>0</v>
      </c>
      <c r="D90" s="142">
        <f>Brondata!C106*Brondata!E106</f>
        <v>0</v>
      </c>
      <c r="E90" s="143">
        <f>Brondata!C106*Brondata!F106</f>
        <v>0</v>
      </c>
      <c r="F90" s="144">
        <f>Brondata!C106*Brondata!G106</f>
        <v>0</v>
      </c>
      <c r="G90" s="141">
        <f>Brondata!C106*Brondata!H106</f>
        <v>0</v>
      </c>
      <c r="H90" s="142">
        <f>Brondata!C106*Brondata!I106</f>
        <v>0</v>
      </c>
      <c r="I90" s="143">
        <f>Brondata!C106*Brondata!J106</f>
        <v>0</v>
      </c>
      <c r="J90" s="144">
        <f>Brondata!C106*Brondata!K106</f>
        <v>0</v>
      </c>
      <c r="K90" s="141">
        <f>Brondata!C106*Brondata!L106</f>
        <v>0</v>
      </c>
      <c r="L90" s="142">
        <f>Brondata!C106*Brondata!M106</f>
        <v>0</v>
      </c>
      <c r="M90" s="143">
        <f>Brondata!C106*Brondata!N106</f>
        <v>0</v>
      </c>
      <c r="N90" s="144">
        <f>Brondata!C106*Brondata!O106</f>
        <v>0</v>
      </c>
    </row>
    <row r="91" spans="1:14" ht="13.5" thickBot="1">
      <c r="A91" s="11" t="s">
        <v>3</v>
      </c>
      <c r="B91" s="11" t="s">
        <v>16</v>
      </c>
      <c r="C91" s="129">
        <f>Brondata!C107*Brondata!D107</f>
        <v>1.0309134843191325</v>
      </c>
      <c r="D91" s="130">
        <f>Brondata!C107*Brondata!E107</f>
        <v>0.6443209276994578</v>
      </c>
      <c r="E91" s="131">
        <f>Brondata!C107*Brondata!F107</f>
        <v>0.457467858666615</v>
      </c>
      <c r="F91" s="132">
        <f>Brondata!C107*Brondata!G107</f>
        <v>0.38862136216886184</v>
      </c>
      <c r="G91" s="129">
        <f>Brondata!C107*Brondata!H107</f>
        <v>0.36081971951169634</v>
      </c>
      <c r="H91" s="130">
        <f>Brondata!C107*Brondata!I107</f>
        <v>0.2255123246948102</v>
      </c>
      <c r="I91" s="131">
        <f>Brondata!C107*Brondata!J107</f>
        <v>0.16011375053331522</v>
      </c>
      <c r="J91" s="132">
        <f>Brondata!C107*Brondata!K107</f>
        <v>0.13601747675910164</v>
      </c>
      <c r="K91" s="129">
        <f>Brondata!C107*Brondata!L107</f>
        <v>0.09965347717139877</v>
      </c>
      <c r="L91" s="130">
        <f>Brondata!C107*Brondata!M107</f>
        <v>0.09965347717139877</v>
      </c>
      <c r="M91" s="131">
        <f>Brondata!C107*Brondata!N107</f>
        <v>0.09965347717139877</v>
      </c>
      <c r="N91" s="132">
        <f>Brondata!C107*Brondata!O107</f>
        <v>0.05539388717292279</v>
      </c>
    </row>
    <row r="92" spans="1:14" ht="18" customHeight="1" thickBot="1">
      <c r="A92" s="28"/>
      <c r="B92" s="38" t="s">
        <v>20</v>
      </c>
      <c r="C92" s="145">
        <f aca="true" t="shared" si="3" ref="C92:N92">SUM(C74:C91)</f>
        <v>2.1393245276503063</v>
      </c>
      <c r="D92" s="146">
        <f t="shared" si="3"/>
        <v>1.3370778191446087</v>
      </c>
      <c r="E92" s="147">
        <f t="shared" si="3"/>
        <v>0.952834766843509</v>
      </c>
      <c r="F92" s="148">
        <f t="shared" si="3"/>
        <v>0.8264625781477455</v>
      </c>
      <c r="G92" s="145">
        <f t="shared" si="3"/>
        <v>0.4389426025651392</v>
      </c>
      <c r="H92" s="146">
        <f t="shared" si="3"/>
        <v>0.2743391303226569</v>
      </c>
      <c r="I92" s="147">
        <f t="shared" si="3"/>
        <v>0.19501416937591964</v>
      </c>
      <c r="J92" s="148">
        <f t="shared" si="3"/>
        <v>0.1675867221820174</v>
      </c>
      <c r="K92" s="145">
        <f t="shared" si="3"/>
        <v>0.15273944468347106</v>
      </c>
      <c r="L92" s="146">
        <f t="shared" si="3"/>
        <v>0.13089431490695183</v>
      </c>
      <c r="M92" s="147">
        <f t="shared" si="3"/>
        <v>0.12114020765941097</v>
      </c>
      <c r="N92" s="148">
        <f t="shared" si="3"/>
        <v>0.07544069694230017</v>
      </c>
    </row>
    <row r="96" ht="13.5" thickBot="1"/>
    <row r="97" spans="1:14" ht="15" thickBot="1">
      <c r="A97" s="208" t="s">
        <v>37</v>
      </c>
      <c r="B97" s="209"/>
      <c r="C97" s="214" t="s">
        <v>24</v>
      </c>
      <c r="D97" s="215"/>
      <c r="E97" s="215"/>
      <c r="F97" s="216"/>
      <c r="G97" s="214" t="s">
        <v>35</v>
      </c>
      <c r="H97" s="215"/>
      <c r="I97" s="215"/>
      <c r="J97" s="216"/>
      <c r="K97" s="225" t="s">
        <v>25</v>
      </c>
      <c r="L97" s="226"/>
      <c r="M97" s="226"/>
      <c r="N97" s="227"/>
    </row>
    <row r="98" spans="1:14" ht="13.5" thickBot="1">
      <c r="A98" s="2" t="s">
        <v>8</v>
      </c>
      <c r="B98" s="2" t="s">
        <v>9</v>
      </c>
      <c r="C98" s="127" t="s">
        <v>50</v>
      </c>
      <c r="D98" s="22" t="s">
        <v>51</v>
      </c>
      <c r="E98" s="128" t="s">
        <v>52</v>
      </c>
      <c r="F98" s="21" t="s">
        <v>53</v>
      </c>
      <c r="G98" s="127" t="s">
        <v>50</v>
      </c>
      <c r="H98" s="22" t="s">
        <v>51</v>
      </c>
      <c r="I98" s="128" t="s">
        <v>52</v>
      </c>
      <c r="J98" s="21" t="s">
        <v>53</v>
      </c>
      <c r="K98" s="127" t="s">
        <v>50</v>
      </c>
      <c r="L98" s="22" t="s">
        <v>51</v>
      </c>
      <c r="M98" s="128" t="s">
        <v>52</v>
      </c>
      <c r="N98" s="21" t="s">
        <v>53</v>
      </c>
    </row>
    <row r="99" spans="1:14" ht="13.5" thickBot="1">
      <c r="A99" s="9" t="s">
        <v>5</v>
      </c>
      <c r="B99" s="9" t="s">
        <v>10</v>
      </c>
      <c r="C99" s="186">
        <f>Voorblad!E13*(IF(Rekenblad!$C$143=2014,Brondata!D9,IF(Rekenblad!$C$143=2015,Brondata!D36,IF(Rekenblad!$C$143=2020,Brondata!D63,IF(Rekenblad!$C$143=2030,Brondata!D90)))))</f>
        <v>1.3048281669691473</v>
      </c>
      <c r="D99" s="194">
        <f>Voorblad!E13*(IF(Rekenblad!$C$143=2014,Brondata!E9,IF(Rekenblad!$C$143=2015,Brondata!E36,IF(Rekenblad!$C$143=2020,Brondata!E63,IF(Rekenblad!$C$143=2030,Brondata!E90)))))</f>
        <v>0.815517604355717</v>
      </c>
      <c r="E99" s="187">
        <f>Voorblad!E13*(IF(Rekenblad!$C$143=2014,Brondata!F9,IF(Rekenblad!$C$143=2015,Brondata!F36,IF(Rekenblad!$C$143=2020,Brondata!F63,IF(Rekenblad!$C$143=2030,Brondata!F90)))))</f>
        <v>0.5790162903811252</v>
      </c>
      <c r="F99" s="198">
        <f>Voorblad!E13*(IF(Rekenblad!$C$143=2014,Brondata!G9,IF(Rekenblad!$C$143=2015,Brondata!G36,IF(Rekenblad!$C$143=2020,Brondata!G63,IF(Rekenblad!$C$143=2030,Brondata!G90)))))</f>
        <v>0.5977078039927406</v>
      </c>
      <c r="G99" s="186">
        <f>Voorblad!E13*(IF(Rekenblad!$C$143=2014,Brondata!H9,IF(Rekenblad!$C$143=2015,Brondata!H36,IF(Rekenblad!$C$143=2020,Brondata!H63,IF(Rekenblad!$C$143=2030,Brondata!H90)))))</f>
        <v>0.08819145408348458</v>
      </c>
      <c r="H99" s="194">
        <f>Voorblad!E13*(IF(Rekenblad!$C$143=2014,Brondata!I9,IF(Rekenblad!$C$143=2015,Brondata!I36,IF(Rekenblad!$C$143=2020,Brondata!I63,IF(Rekenblad!$C$143=2030,Brondata!I90)))))</f>
        <v>0.05511965880217787</v>
      </c>
      <c r="I99" s="187">
        <f>Voorblad!E13*(IF(Rekenblad!$C$143=2014,Brondata!J9,IF(Rekenblad!$C$143=2015,Brondata!J36,IF(Rekenblad!$C$143=2020,Brondata!J63,IF(Rekenblad!$C$143=2030,Brondata!J90)))))</f>
        <v>0.03913493357531761</v>
      </c>
      <c r="J99" s="198">
        <f>Voorblad!E13*(IF(Rekenblad!$C$143=2014,Brondata!K9,IF(Rekenblad!$C$143=2015,Brondata!K36,IF(Rekenblad!$C$143=2020,Brondata!K63,IF(Rekenblad!$C$143=2030,Brondata!K90)))))</f>
        <v>0.040367094010889296</v>
      </c>
      <c r="K99" s="186">
        <f>Voorblad!E13*(IF(Rekenblad!$C$143=2014,Brondata!L9,IF(Rekenblad!$C$143=2015,Brondata!L36,IF(Rekenblad!$C$143=2020,Brondata!L63,IF(Rekenblad!$C$143=2030,Brondata!L90)))))</f>
        <v>0.10595516079854811</v>
      </c>
      <c r="L99" s="194">
        <f>Voorblad!E13*(IF(Rekenblad!$C$143=2014,Brondata!M9,IF(Rekenblad!$C$143=2015,Brondata!M36,IF(Rekenblad!$C$143=2020,Brondata!M63,IF(Rekenblad!$C$143=2030,Brondata!M90)))))</f>
        <v>0.059029598548094385</v>
      </c>
      <c r="M99" s="187">
        <f>Voorblad!E13*(IF(Rekenblad!$C$143=2014,Brondata!N9,IF(Rekenblad!$C$143=2015,Brondata!N36,IF(Rekenblad!$C$143=2020,Brondata!N63,IF(Rekenblad!$C$143=2030,Brondata!N90)))))</f>
        <v>0.038076779237749554</v>
      </c>
      <c r="N99" s="198">
        <f>Voorblad!E13*(IF(Rekenblad!$C$143=2014,Brondata!O9,IF(Rekenblad!$C$143=2015,Brondata!O36,IF(Rekenblad!$C$143=2020,Brondata!O63,IF(Rekenblad!$C$143=2030,Brondata!O90)))))</f>
        <v>0.0338864667876588</v>
      </c>
    </row>
    <row r="100" spans="1:14" ht="13.5" thickBot="1">
      <c r="A100" s="13" t="s">
        <v>6</v>
      </c>
      <c r="B100" s="13" t="s">
        <v>10</v>
      </c>
      <c r="C100" s="186">
        <f>Voorblad!E14*(IF(Rekenblad!$C$143=2014,Brondata!D10,IF(Rekenblad!$C$143=2015,Brondata!D37,IF(Rekenblad!$C$143=2020,Brondata!D64,IF(Rekenblad!$C$143=2030,Brondata!D91)))))</f>
        <v>0.6141926194797339</v>
      </c>
      <c r="D100" s="194">
        <f>Voorblad!E14*(IF(Rekenblad!$C$143=2014,Brondata!E10,IF(Rekenblad!$C$143=2015,Brondata!E37,IF(Rekenblad!$C$143=2020,Brondata!E64,IF(Rekenblad!$C$143=2030,Brondata!E91)))))</f>
        <v>0.3838703871748337</v>
      </c>
      <c r="E100" s="187">
        <f>Voorblad!E14*(IF(Rekenblad!$C$143=2014,Brondata!F10,IF(Rekenblad!$C$143=2015,Brondata!F37,IF(Rekenblad!$C$143=2020,Brondata!F64,IF(Rekenblad!$C$143=2030,Brondata!F91)))))</f>
        <v>0.27542701704174233</v>
      </c>
      <c r="F100" s="198">
        <f>Voorblad!E14*(IF(Rekenblad!$C$143=2014,Brondata!G10,IF(Rekenblad!$C$143=2015,Brondata!G37,IF(Rekenblad!$C$143=2020,Brondata!G64,IF(Rekenblad!$C$143=2030,Brondata!G91)))))</f>
        <v>0.25591358195402303</v>
      </c>
      <c r="G100" s="186">
        <f>Voorblad!E14*(IF(Rekenblad!$C$143=2014,Brondata!H10,IF(Rekenblad!$C$143=2015,Brondata!H37,IF(Rekenblad!$C$143=2020,Brondata!H64,IF(Rekenblad!$C$143=2030,Brondata!H91)))))</f>
        <v>0.0428453478523896</v>
      </c>
      <c r="H100" s="194">
        <f>Voorblad!E14*(IF(Rekenblad!$C$143=2014,Brondata!I10,IF(Rekenblad!$C$143=2015,Brondata!I37,IF(Rekenblad!$C$143=2020,Brondata!I64,IF(Rekenblad!$C$143=2030,Brondata!I91)))))</f>
        <v>0.026778342407743502</v>
      </c>
      <c r="I100" s="187">
        <f>Voorblad!E14*(IF(Rekenblad!$C$143=2014,Brondata!J10,IF(Rekenblad!$C$143=2015,Brondata!J37,IF(Rekenblad!$C$143=2020,Brondata!J64,IF(Rekenblad!$C$143=2030,Brondata!J91)))))</f>
        <v>0.019012623109497886</v>
      </c>
      <c r="J100" s="198">
        <f>Voorblad!E14*(IF(Rekenblad!$C$143=2014,Brondata!K10,IF(Rekenblad!$C$143=2015,Brondata!K37,IF(Rekenblad!$C$143=2020,Brondata!K64,IF(Rekenblad!$C$143=2030,Brondata!K91)))))</f>
        <v>0.017947186932849368</v>
      </c>
      <c r="K100" s="186">
        <f>Voorblad!E14*(IF(Rekenblad!$C$143=2014,Brondata!L10,IF(Rekenblad!$C$143=2015,Brondata!L37,IF(Rekenblad!$C$143=2020,Brondata!L64,IF(Rekenblad!$C$143=2030,Brondata!L91)))))</f>
        <v>0.028179106104053244</v>
      </c>
      <c r="L100" s="194">
        <f>Voorblad!E14*(IF(Rekenblad!$C$143=2014,Brondata!M10,IF(Rekenblad!$C$143=2015,Brondata!M37,IF(Rekenblad!$C$143=2020,Brondata!M64,IF(Rekenblad!$C$143=2030,Brondata!M91)))))</f>
        <v>0.016174432177858442</v>
      </c>
      <c r="M100" s="187">
        <f>Voorblad!E14*(IF(Rekenblad!$C$143=2014,Brondata!N10,IF(Rekenblad!$C$143=2015,Brondata!N37,IF(Rekenblad!$C$143=2020,Brondata!N64,IF(Rekenblad!$C$143=2030,Brondata!N91)))))</f>
        <v>0.010814205680580764</v>
      </c>
      <c r="N100" s="198">
        <f>Voorblad!E14*(IF(Rekenblad!$C$143=2014,Brondata!O10,IF(Rekenblad!$C$143=2015,Brondata!O37,IF(Rekenblad!$C$143=2020,Brondata!O64,IF(Rekenblad!$C$143=2030,Brondata!O91)))))</f>
        <v>0.010306556678765882</v>
      </c>
    </row>
    <row r="101" spans="1:14" ht="12.75">
      <c r="A101" s="4" t="s">
        <v>7</v>
      </c>
      <c r="B101" s="30" t="s">
        <v>10</v>
      </c>
      <c r="C101" s="188">
        <f>Voorblad!E15*(IF(Rekenblad!$C$143=2014,Brondata!D11,IF(Rekenblad!$C$143=2015,Brondata!D38,IF(Rekenblad!$C$143=2020,Brondata!D65,IF(Rekenblad!$C$143=2030,Brondata!D92)))))</f>
        <v>2.052581948947514</v>
      </c>
      <c r="D101" s="195">
        <f>Voorblad!E15*(IF(Rekenblad!$C$143=2014,Brondata!E11,IF(Rekenblad!$C$143=2015,Brondata!E38,IF(Rekenblad!$C$143=2020,Brondata!E65,IF(Rekenblad!$C$143=2030,Brondata!E92)))))</f>
        <v>1.282863718092196</v>
      </c>
      <c r="E101" s="189">
        <f>Voorblad!E15*(IF(Rekenblad!$C$143=2014,Brondata!F11,IF(Rekenblad!$C$143=2015,Brondata!F38,IF(Rekenblad!$C$143=2020,Brondata!F65,IF(Rekenblad!$C$143=2030,Brondata!F92)))))</f>
        <v>0.9204546810659893</v>
      </c>
      <c r="F101" s="199">
        <f>Voorblad!E15*(IF(Rekenblad!$C$143=2014,Brondata!G11,IF(Rekenblad!$C$143=2015,Brondata!G38,IF(Rekenblad!$C$143=2020,Brondata!G65,IF(Rekenblad!$C$143=2030,Brondata!G92)))))</f>
        <v>0.8457332817887478</v>
      </c>
      <c r="G101" s="188">
        <f>Voorblad!E15*(IF(Rekenblad!$C$143=2014,Brondata!H11,IF(Rekenblad!$C$143=2015,Brondata!H38,IF(Rekenblad!$C$143=2020,Brondata!H65,IF(Rekenblad!$C$143=2030,Brondata!H92)))))</f>
        <v>0.13898233272914703</v>
      </c>
      <c r="H101" s="195">
        <f>Voorblad!E15*(IF(Rekenblad!$C$143=2014,Brondata!I11,IF(Rekenblad!$C$143=2015,Brondata!I38,IF(Rekenblad!$C$143=2020,Brondata!I65,IF(Rekenblad!$C$143=2030,Brondata!I92)))))</f>
        <v>0.08686395795571689</v>
      </c>
      <c r="I101" s="189">
        <f>Voorblad!E15*(IF(Rekenblad!$C$143=2014,Brondata!J11,IF(Rekenblad!$C$143=2015,Brondata!J38,IF(Rekenblad!$C$143=2020,Brondata!J65,IF(Rekenblad!$C$143=2030,Brondata!J92)))))</f>
        <v>0.06232490816580763</v>
      </c>
      <c r="J101" s="199">
        <f>Voorblad!E15*(IF(Rekenblad!$C$143=2014,Brondata!K11,IF(Rekenblad!$C$143=2015,Brondata!K38,IF(Rekenblad!$C$143=2020,Brondata!K65,IF(Rekenblad!$C$143=2030,Brondata!K92)))))</f>
        <v>0.05726543014823957</v>
      </c>
      <c r="K101" s="188">
        <f>Voorblad!E15*(IF(Rekenblad!$C$143=2014,Brondata!L11,IF(Rekenblad!$C$143=2015,Brondata!L38,IF(Rekenblad!$C$143=2020,Brondata!L65,IF(Rekenblad!$C$143=2030,Brondata!L92)))))</f>
        <v>0.07049882976087116</v>
      </c>
      <c r="L101" s="195">
        <f>Voorblad!E15*(IF(Rekenblad!$C$143=2014,Brondata!M11,IF(Rekenblad!$C$143=2015,Brondata!M38,IF(Rekenblad!$C$143=2020,Brondata!M65,IF(Rekenblad!$C$143=2030,Brondata!M92)))))</f>
        <v>0.041669537042177865</v>
      </c>
      <c r="M101" s="189">
        <f>Voorblad!E15*(IF(Rekenblad!$C$143=2014,Brondata!N11,IF(Rekenblad!$C$143=2015,Brondata!N38,IF(Rekenblad!$C$143=2020,Brondata!N65,IF(Rekenblad!$C$143=2030,Brondata!N92)))))</f>
        <v>0.02879692261894737</v>
      </c>
      <c r="N101" s="199">
        <f>Voorblad!E15*(IF(Rekenblad!$C$143=2014,Brondata!O11,IF(Rekenblad!$C$143=2015,Brondata!O38,IF(Rekenblad!$C$143=2020,Brondata!O65,IF(Rekenblad!$C$143=2030,Brondata!O92)))))</f>
        <v>0.03475763030678766</v>
      </c>
    </row>
    <row r="102" spans="1:14" ht="12.75">
      <c r="A102" s="4"/>
      <c r="B102" s="31" t="s">
        <v>11</v>
      </c>
      <c r="C102" s="190">
        <f>Voorblad!E16*(IF(Rekenblad!$C$143=2014,Brondata!D12,IF(Rekenblad!$C$143=2015,Brondata!D39,IF(Rekenblad!$C$143=2020,Brondata!D66,IF(Rekenblad!$C$143=2030,Brondata!D93)))))</f>
        <v>0.03337531624304901</v>
      </c>
      <c r="D102" s="196">
        <f>Voorblad!E16*(IF(Rekenblad!$C$143=2014,Brondata!E12,IF(Rekenblad!$C$143=2015,Brondata!E39,IF(Rekenblad!$C$143=2020,Brondata!E66,IF(Rekenblad!$C$143=2030,Brondata!E93)))))</f>
        <v>0.02085957265190563</v>
      </c>
      <c r="E102" s="191">
        <f>Voorblad!E16*(IF(Rekenblad!$C$143=2014,Brondata!F12,IF(Rekenblad!$C$143=2015,Brondata!F39,IF(Rekenblad!$C$143=2020,Brondata!F66,IF(Rekenblad!$C$143=2030,Brondata!F93)))))</f>
        <v>0.014966742781560802</v>
      </c>
      <c r="F102" s="200">
        <f>Voorblad!E16*(IF(Rekenblad!$C$143=2014,Brondata!G12,IF(Rekenblad!$C$143=2015,Brondata!G39,IF(Rekenblad!$C$143=2020,Brondata!G66,IF(Rekenblad!$C$143=2030,Brondata!G93)))))</f>
        <v>0.013751760679491836</v>
      </c>
      <c r="G102" s="190">
        <f>Voorblad!E16*(IF(Rekenblad!$C$143=2014,Brondata!H12,IF(Rekenblad!$C$143=2015,Brondata!H39,IF(Rekenblad!$C$143=2020,Brondata!H66,IF(Rekenblad!$C$143=2030,Brondata!H93)))))</f>
        <v>0.006675062567259529</v>
      </c>
      <c r="H102" s="196">
        <f>Voorblad!E16*(IF(Rekenblad!$C$143=2014,Brondata!I12,IF(Rekenblad!$C$143=2015,Brondata!I39,IF(Rekenblad!$C$143=2020,Brondata!I66,IF(Rekenblad!$C$143=2030,Brondata!I93)))))</f>
        <v>0.004171914530381126</v>
      </c>
      <c r="I102" s="191">
        <f>Voorblad!E16*(IF(Rekenblad!$C$143=2014,Brondata!J12,IF(Rekenblad!$C$143=2015,Brondata!J39,IF(Rekenblad!$C$143=2020,Brondata!J66,IF(Rekenblad!$C$143=2030,Brondata!J93)))))</f>
        <v>0.0029933488969872963</v>
      </c>
      <c r="J102" s="200">
        <f>Voorblad!E16*(IF(Rekenblad!$C$143=2014,Brondata!K12,IF(Rekenblad!$C$143=2015,Brondata!K39,IF(Rekenblad!$C$143=2020,Brondata!K66,IF(Rekenblad!$C$143=2030,Brondata!K93)))))</f>
        <v>0.0027503521358983674</v>
      </c>
      <c r="K102" s="190">
        <f>Voorblad!E16*(IF(Rekenblad!$C$143=2014,Brondata!L12,IF(Rekenblad!$C$143=2015,Brondata!L39,IF(Rekenblad!$C$143=2020,Brondata!L66,IF(Rekenblad!$C$143=2030,Brondata!L93)))))</f>
        <v>0.0007344461955716879</v>
      </c>
      <c r="L102" s="196">
        <f>Voorblad!E16*(IF(Rekenblad!$C$143=2014,Brondata!M12,IF(Rekenblad!$C$143=2015,Brondata!M39,IF(Rekenblad!$C$143=2020,Brondata!M66,IF(Rekenblad!$C$143=2030,Brondata!M93)))))</f>
        <v>0.00045611460936479135</v>
      </c>
      <c r="M102" s="191">
        <f>Voorblad!E16*(IF(Rekenblad!$C$143=2014,Brondata!N12,IF(Rekenblad!$C$143=2015,Brondata!N39,IF(Rekenblad!$C$143=2020,Brondata!N66,IF(Rekenblad!$C$143=2030,Brondata!N93)))))</f>
        <v>0.000331836319709619</v>
      </c>
      <c r="N102" s="200">
        <f>Voorblad!E16*(IF(Rekenblad!$C$143=2014,Brondata!O12,IF(Rekenblad!$C$143=2015,Brondata!O39,IF(Rekenblad!$C$143=2020,Brondata!O66,IF(Rekenblad!$C$143=2030,Brondata!O93)))))</f>
        <v>0.0003777933955716879</v>
      </c>
    </row>
    <row r="103" spans="1:14" ht="13.5" thickBot="1">
      <c r="A103" s="4"/>
      <c r="B103" s="32" t="s">
        <v>12</v>
      </c>
      <c r="C103" s="192">
        <f>Voorblad!E17*(IF(Rekenblad!$C$143=2014,Brondata!D13,IF(Rekenblad!$C$143=2015,Brondata!D40,IF(Rekenblad!$C$143=2020,Brondata!D67,IF(Rekenblad!$C$143=2030,Brondata!D94)))))</f>
        <v>0</v>
      </c>
      <c r="D103" s="197">
        <f>Voorblad!E17*(IF(Rekenblad!$C$143=2014,Brondata!E13,IF(Rekenblad!$C$143=2015,Brondata!E40,IF(Rekenblad!$C$143=2020,Brondata!E67,IF(Rekenblad!$C$143=2030,Brondata!E94)))))</f>
        <v>0</v>
      </c>
      <c r="E103" s="193">
        <f>Voorblad!E17*(IF(Rekenblad!$C$143=2014,Brondata!F13,IF(Rekenblad!$C$143=2015,Brondata!F40,IF(Rekenblad!$C$143=2020,Brondata!F67,IF(Rekenblad!$C$143=2030,Brondata!F94)))))</f>
        <v>0</v>
      </c>
      <c r="F103" s="201">
        <f>Voorblad!E17*(IF(Rekenblad!$C$143=2014,Brondata!G13,IF(Rekenblad!$C$143=2015,Brondata!G40,IF(Rekenblad!$C$143=2020,Brondata!G67,IF(Rekenblad!$C$143=2030,Brondata!G94)))))</f>
        <v>0</v>
      </c>
      <c r="G103" s="192">
        <f>Voorblad!E17*(IF(Rekenblad!$C$143=2014,Brondata!H13,IF(Rekenblad!$C$143=2015,Brondata!H40,IF(Rekenblad!$C$143=2020,Brondata!H67,IF(Rekenblad!$C$143=2030,Brondata!H94)))))</f>
        <v>0</v>
      </c>
      <c r="H103" s="197">
        <f>Voorblad!E17*(IF(Rekenblad!$C$143=2014,Brondata!I13,IF(Rekenblad!$C$143=2015,Brondata!I40,IF(Rekenblad!$C$143=2020,Brondata!I67,IF(Rekenblad!$C$143=2030,Brondata!I94)))))</f>
        <v>0</v>
      </c>
      <c r="I103" s="193">
        <f>Voorblad!E17*(IF(Rekenblad!$C$143=2014,Brondata!J13,IF(Rekenblad!$C$143=2015,Brondata!J40,IF(Rekenblad!$C$143=2020,Brondata!J67,IF(Rekenblad!$C$143=2030,Brondata!J94)))))</f>
        <v>0</v>
      </c>
      <c r="J103" s="201">
        <f>Voorblad!E17*(IF(Rekenblad!$C$143=2014,Brondata!K13,IF(Rekenblad!$C$143=2015,Brondata!K40,IF(Rekenblad!$C$143=2020,Brondata!K67,IF(Rekenblad!$C$143=2030,Brondata!K94)))))</f>
        <v>0</v>
      </c>
      <c r="K103" s="192">
        <f>Voorblad!E17*(IF(Rekenblad!$C$143=2014,Brondata!L13,IF(Rekenblad!$C$143=2015,Brondata!L40,IF(Rekenblad!$C$143=2020,Brondata!L67,IF(Rekenblad!$C$143=2030,Brondata!L94)))))</f>
        <v>0</v>
      </c>
      <c r="L103" s="197">
        <f>Voorblad!E17*(IF(Rekenblad!$C$143=2014,Brondata!M13,IF(Rekenblad!$C$143=2015,Brondata!M40,IF(Rekenblad!$C$143=2020,Brondata!M67,IF(Rekenblad!$C$143=2030,Brondata!M94)))))</f>
        <v>0</v>
      </c>
      <c r="M103" s="193">
        <f>Voorblad!E17*(IF(Rekenblad!$C$143=2014,Brondata!N13,IF(Rekenblad!$C$143=2015,Brondata!N40,IF(Rekenblad!$C$143=2020,Brondata!N67,IF(Rekenblad!$C$143=2030,Brondata!N94)))))</f>
        <v>0</v>
      </c>
      <c r="N103" s="201">
        <f>Voorblad!E17*(IF(Rekenblad!$C$143=2014,Brondata!O13,IF(Rekenblad!$C$143=2015,Brondata!O40,IF(Rekenblad!$C$143=2020,Brondata!O67,IF(Rekenblad!$C$143=2030,Brondata!O94)))))</f>
        <v>0</v>
      </c>
    </row>
    <row r="104" spans="1:14" ht="12.75">
      <c r="A104" s="9" t="s">
        <v>0</v>
      </c>
      <c r="B104" s="30" t="s">
        <v>10</v>
      </c>
      <c r="C104" s="188">
        <f>Voorblad!E18*(IF(Rekenblad!$C$143=2014,Brondata!D14,IF(Rekenblad!$C$143=2015,Brondata!D41,IF(Rekenblad!$C$143=2020,Brondata!D68,IF(Rekenblad!$C$143=2030,Brondata!D95)))))</f>
        <v>1.787525235972365</v>
      </c>
      <c r="D104" s="195">
        <f>Voorblad!E18*(IF(Rekenblad!$C$143=2014,Brondata!E14,IF(Rekenblad!$C$143=2015,Brondata!E41,IF(Rekenblad!$C$143=2020,Brondata!E68,IF(Rekenblad!$C$143=2030,Brondata!E95)))))</f>
        <v>1.1172032724827279</v>
      </c>
      <c r="E104" s="189">
        <f>Voorblad!E18*(IF(Rekenblad!$C$143=2014,Brondata!F14,IF(Rekenblad!$C$143=2015,Brondata!F41,IF(Rekenblad!$C$143=2020,Brondata!F68,IF(Rekenblad!$C$143=2030,Brondata!F95)))))</f>
        <v>0.8015933817101285</v>
      </c>
      <c r="F104" s="199">
        <f>Voorblad!E18*(IF(Rekenblad!$C$143=2014,Brondata!G14,IF(Rekenblad!$C$143=2015,Brondata!G41,IF(Rekenblad!$C$143=2020,Brondata!G68,IF(Rekenblad!$C$143=2030,Brondata!G95)))))</f>
        <v>0.6563731652086957</v>
      </c>
      <c r="G104" s="188">
        <f>Voorblad!E18*(IF(Rekenblad!$C$143=2014,Brondata!H14,IF(Rekenblad!$C$143=2015,Brondata!H41,IF(Rekenblad!$C$143=2020,Brondata!H68,IF(Rekenblad!$C$143=2030,Brondata!H95)))))</f>
        <v>0.12103501255297397</v>
      </c>
      <c r="H104" s="195">
        <f>Voorblad!E18*(IF(Rekenblad!$C$143=2014,Brondata!I14,IF(Rekenblad!$C$143=2015,Brondata!I41,IF(Rekenblad!$C$143=2020,Brondata!I68,IF(Rekenblad!$C$143=2030,Brondata!I95)))))</f>
        <v>0.07564692173457542</v>
      </c>
      <c r="I104" s="189">
        <f>Voorblad!E18*(IF(Rekenblad!$C$143=2014,Brondata!J14,IF(Rekenblad!$C$143=2015,Brondata!J41,IF(Rekenblad!$C$143=2020,Brondata!J68,IF(Rekenblad!$C$143=2030,Brondata!J95)))))</f>
        <v>0.05427665675194608</v>
      </c>
      <c r="J104" s="199">
        <f>Voorblad!E18*(IF(Rekenblad!$C$143=2014,Brondata!K14,IF(Rekenblad!$C$143=2015,Brondata!K41,IF(Rekenblad!$C$143=2020,Brondata!K68,IF(Rekenblad!$C$143=2030,Brondata!K95)))))</f>
        <v>0.044443659299027424</v>
      </c>
      <c r="K104" s="188">
        <f>Voorblad!E18*(IF(Rekenblad!$C$143=2014,Brondata!L14,IF(Rekenblad!$C$143=2015,Brondata!L41,IF(Rekenblad!$C$143=2020,Brondata!L68,IF(Rekenblad!$C$143=2030,Brondata!L95)))))</f>
        <v>0.054358582841800396</v>
      </c>
      <c r="L104" s="195">
        <f>Voorblad!E18*(IF(Rekenblad!$C$143=2014,Brondata!M14,IF(Rekenblad!$C$143=2015,Brondata!M41,IF(Rekenblad!$C$143=2020,Brondata!M68,IF(Rekenblad!$C$143=2030,Brondata!M95)))))</f>
        <v>0.03295409556847242</v>
      </c>
      <c r="M104" s="189">
        <f>Voorblad!E18*(IF(Rekenblad!$C$143=2014,Brondata!N14,IF(Rekenblad!$C$143=2015,Brondata!N41,IF(Rekenblad!$C$143=2020,Brondata!N68,IF(Rekenblad!$C$143=2030,Brondata!N95)))))</f>
        <v>0.02339674311154457</v>
      </c>
      <c r="N104" s="199">
        <f>Voorblad!E18*(IF(Rekenblad!$C$143=2014,Brondata!O14,IF(Rekenblad!$C$143=2015,Brondata!O41,IF(Rekenblad!$C$143=2020,Brondata!O68,IF(Rekenblad!$C$143=2030,Brondata!O95)))))</f>
        <v>0.02507467239488976</v>
      </c>
    </row>
    <row r="105" spans="1:14" ht="12.75">
      <c r="A105" s="4"/>
      <c r="B105" s="31" t="s">
        <v>11</v>
      </c>
      <c r="C105" s="190">
        <f>Voorblad!E19*(IF(Rekenblad!$C$143=2014,Brondata!D15,IF(Rekenblad!$C$143=2015,Brondata!D42,IF(Rekenblad!$C$143=2020,Brondata!D69,IF(Rekenblad!$C$143=2030,Brondata!D96)))))</f>
        <v>0.7160115090869698</v>
      </c>
      <c r="D105" s="196">
        <f>Voorblad!E19*(IF(Rekenblad!$C$143=2014,Brondata!E15,IF(Rekenblad!$C$143=2015,Brondata!E42,IF(Rekenblad!$C$143=2020,Brondata!E69,IF(Rekenblad!$C$143=2030,Brondata!E96)))))</f>
        <v>0.44750719317935606</v>
      </c>
      <c r="E105" s="191">
        <f>Voorblad!E19*(IF(Rekenblad!$C$143=2014,Brondata!F15,IF(Rekenblad!$C$143=2015,Brondata!F42,IF(Rekenblad!$C$143=2020,Brondata!F69,IF(Rekenblad!$C$143=2030,Brondata!F96)))))</f>
        <v>0.3210864246065781</v>
      </c>
      <c r="F105" s="200">
        <f>Voorblad!E19*(IF(Rekenblad!$C$143=2014,Brondata!G15,IF(Rekenblad!$C$143=2015,Brondata!G42,IF(Rekenblad!$C$143=2020,Brondata!G69,IF(Rekenblad!$C$143=2030,Brondata!G96)))))</f>
        <v>0.2629169821424187</v>
      </c>
      <c r="G105" s="190">
        <f>Voorblad!E19*(IF(Rekenblad!$C$143=2014,Brondata!H15,IF(Rekenblad!$C$143=2015,Brondata!H42,IF(Rekenblad!$C$143=2020,Brondata!H69,IF(Rekenblad!$C$143=2030,Brondata!H96)))))</f>
        <v>0.14320229350946156</v>
      </c>
      <c r="H105" s="196">
        <f>Voorblad!E19*(IF(Rekenblad!$C$143=2014,Brondata!I15,IF(Rekenblad!$C$143=2015,Brondata!I42,IF(Rekenblad!$C$143=2020,Brondata!I69,IF(Rekenblad!$C$143=2030,Brondata!I96)))))</f>
        <v>0.08950143863587122</v>
      </c>
      <c r="I105" s="191">
        <f>Voorblad!E19*(IF(Rekenblad!$C$143=2014,Brondata!J15,IF(Rekenblad!$C$143=2015,Brondata!J42,IF(Rekenblad!$C$143=2020,Brondata!J69,IF(Rekenblad!$C$143=2030,Brondata!J96)))))</f>
        <v>0.06421728492131562</v>
      </c>
      <c r="J105" s="200">
        <f>Voorblad!E19*(IF(Rekenblad!$C$143=2014,Brondata!K15,IF(Rekenblad!$C$143=2015,Brondata!K42,IF(Rekenblad!$C$143=2020,Brondata!K69,IF(Rekenblad!$C$143=2030,Brondata!K96)))))</f>
        <v>0.052583396428483746</v>
      </c>
      <c r="K105" s="190">
        <f>Voorblad!E19*(IF(Rekenblad!$C$143=2014,Brondata!L15,IF(Rekenblad!$C$143=2015,Brondata!L42,IF(Rekenblad!$C$143=2020,Brondata!L69,IF(Rekenblad!$C$143=2030,Brondata!L96)))))</f>
        <v>0.0140475090085924</v>
      </c>
      <c r="L105" s="196">
        <f>Voorblad!E19*(IF(Rekenblad!$C$143=2014,Brondata!M15,IF(Rekenblad!$C$143=2015,Brondata!M42,IF(Rekenblad!$C$143=2020,Brondata!M69,IF(Rekenblad!$C$143=2030,Brondata!M96)))))</f>
        <v>0.009046133714334392</v>
      </c>
      <c r="M105" s="191">
        <f>Voorblad!E19*(IF(Rekenblad!$C$143=2014,Brondata!N15,IF(Rekenblad!$C$143=2015,Brondata!N42,IF(Rekenblad!$C$143=2020,Brondata!N69,IF(Rekenblad!$C$143=2030,Brondata!N96)))))</f>
        <v>0.006812961489921515</v>
      </c>
      <c r="N105" s="200">
        <f>Voorblad!E19*(IF(Rekenblad!$C$143=2014,Brondata!O15,IF(Rekenblad!$C$143=2015,Brondata!O42,IF(Rekenblad!$C$143=2020,Brondata!O69,IF(Rekenblad!$C$143=2030,Brondata!O96)))))</f>
        <v>0.007136140059600312</v>
      </c>
    </row>
    <row r="106" spans="1:14" ht="12.75">
      <c r="A106" s="4"/>
      <c r="B106" s="31" t="s">
        <v>12</v>
      </c>
      <c r="C106" s="190">
        <f>Voorblad!E20*(IF(Rekenblad!$C$143=2014,Brondata!D16,IF(Rekenblad!$C$143=2015,Brondata!D43,IF(Rekenblad!$C$143=2020,Brondata!D70,IF(Rekenblad!$C$143=2030,Brondata!D97)))))</f>
        <v>0</v>
      </c>
      <c r="D106" s="196">
        <f>Voorblad!E20*(IF(Rekenblad!$C$143=2014,Brondata!E16,IF(Rekenblad!$C$143=2015,Brondata!E43,IF(Rekenblad!$C$143=2020,Brondata!E70,IF(Rekenblad!$C$143=2030,Brondata!E97)))))</f>
        <v>0</v>
      </c>
      <c r="E106" s="191">
        <f>Voorblad!E20*(IF(Rekenblad!$C$143=2014,Brondata!F16,IF(Rekenblad!$C$143=2015,Brondata!F43,IF(Rekenblad!$C$143=2020,Brondata!F70,IF(Rekenblad!$C$143=2030,Brondata!F97)))))</f>
        <v>0</v>
      </c>
      <c r="F106" s="200">
        <f>Voorblad!E20*(IF(Rekenblad!$C$143=2014,Brondata!G16,IF(Rekenblad!$C$143=2015,Brondata!G43,IF(Rekenblad!$C$143=2020,Brondata!G70,IF(Rekenblad!$C$143=2030,Brondata!G97)))))</f>
        <v>0</v>
      </c>
      <c r="G106" s="190">
        <f>Voorblad!E20*(IF(Rekenblad!$C$143=2014,Brondata!H16,IF(Rekenblad!$C$143=2015,Brondata!H43,IF(Rekenblad!$C$143=2020,Brondata!H70,IF(Rekenblad!$C$143=2030,Brondata!H97)))))</f>
        <v>0</v>
      </c>
      <c r="H106" s="196">
        <f>Voorblad!E20*(IF(Rekenblad!$C$143=2014,Brondata!I16,IF(Rekenblad!$C$143=2015,Brondata!I43,IF(Rekenblad!$C$143=2020,Brondata!I70,IF(Rekenblad!$C$143=2030,Brondata!I97)))))</f>
        <v>0</v>
      </c>
      <c r="I106" s="191">
        <f>Voorblad!E20*(IF(Rekenblad!$C$143=2014,Brondata!J16,IF(Rekenblad!$C$143=2015,Brondata!J43,IF(Rekenblad!$C$143=2020,Brondata!J70,IF(Rekenblad!$C$143=2030,Brondata!J97)))))</f>
        <v>0</v>
      </c>
      <c r="J106" s="200">
        <f>Voorblad!E20*(IF(Rekenblad!$C$143=2014,Brondata!K16,IF(Rekenblad!$C$143=2015,Brondata!K43,IF(Rekenblad!$C$143=2020,Brondata!K70,IF(Rekenblad!$C$143=2030,Brondata!K97)))))</f>
        <v>0</v>
      </c>
      <c r="K106" s="190">
        <f>Voorblad!E20*(IF(Rekenblad!$C$143=2014,Brondata!L16,IF(Rekenblad!$C$143=2015,Brondata!L43,IF(Rekenblad!$C$143=2020,Brondata!L70,IF(Rekenblad!$C$143=2030,Brondata!L97)))))</f>
        <v>0</v>
      </c>
      <c r="L106" s="196">
        <f>Voorblad!E20*(IF(Rekenblad!$C$143=2014,Brondata!M16,IF(Rekenblad!$C$143=2015,Brondata!M43,IF(Rekenblad!$C$143=2020,Brondata!M70,IF(Rekenblad!$C$143=2030,Brondata!M97)))))</f>
        <v>0</v>
      </c>
      <c r="M106" s="191">
        <f>Voorblad!E20*(IF(Rekenblad!$C$143=2014,Brondata!N16,IF(Rekenblad!$C$143=2015,Brondata!N43,IF(Rekenblad!$C$143=2020,Brondata!N70,IF(Rekenblad!$C$143=2030,Brondata!N97)))))</f>
        <v>0</v>
      </c>
      <c r="N106" s="200">
        <f>Voorblad!E20*(IF(Rekenblad!$C$143=2014,Brondata!O16,IF(Rekenblad!$C$143=2015,Brondata!O43,IF(Rekenblad!$C$143=2020,Brondata!O70,IF(Rekenblad!$C$143=2030,Brondata!O97)))))</f>
        <v>0</v>
      </c>
    </row>
    <row r="107" spans="1:14" ht="13.5" thickBot="1">
      <c r="A107" s="6"/>
      <c r="B107" s="32" t="s">
        <v>13</v>
      </c>
      <c r="C107" s="192">
        <f>Voorblad!E21*(IF(Rekenblad!$C$143=2014,Brondata!D17,IF(Rekenblad!$C$143=2015,Brondata!D44,IF(Rekenblad!$C$143=2020,Brondata!D71,IF(Rekenblad!$C$143=2030,Brondata!D98)))))</f>
        <v>0</v>
      </c>
      <c r="D107" s="197">
        <f>Voorblad!E21*(IF(Rekenblad!$C$143=2014,Brondata!E17,IF(Rekenblad!$C$143=2015,Brondata!E44,IF(Rekenblad!$C$143=2020,Brondata!E71,IF(Rekenblad!$C$143=2030,Brondata!E98)))))</f>
        <v>0</v>
      </c>
      <c r="E107" s="193">
        <f>Voorblad!E21*(IF(Rekenblad!$C$143=2014,Brondata!F17,IF(Rekenblad!$C$143=2015,Brondata!F44,IF(Rekenblad!$C$143=2020,Brondata!F71,IF(Rekenblad!$C$143=2030,Brondata!F98)))))</f>
        <v>0</v>
      </c>
      <c r="F107" s="201">
        <f>Voorblad!E21*(IF(Rekenblad!$C$143=2014,Brondata!G17,IF(Rekenblad!$C$143=2015,Brondata!G44,IF(Rekenblad!$C$143=2020,Brondata!G71,IF(Rekenblad!$C$143=2030,Brondata!G98)))))</f>
        <v>0</v>
      </c>
      <c r="G107" s="192">
        <f>Voorblad!E21*(IF(Rekenblad!$C$143=2014,Brondata!H17,IF(Rekenblad!$C$143=2015,Brondata!H44,IF(Rekenblad!$C$143=2020,Brondata!H71,IF(Rekenblad!$C$143=2030,Brondata!H98)))))</f>
        <v>0</v>
      </c>
      <c r="H107" s="197">
        <f>Voorblad!E21*(IF(Rekenblad!$C$143=2014,Brondata!I17,IF(Rekenblad!$C$143=2015,Brondata!I44,IF(Rekenblad!$C$143=2020,Brondata!I71,IF(Rekenblad!$C$143=2030,Brondata!I98)))))</f>
        <v>0</v>
      </c>
      <c r="I107" s="193">
        <f>Voorblad!E21*(IF(Rekenblad!$C$143=2014,Brondata!J17,IF(Rekenblad!$C$143=2015,Brondata!J44,IF(Rekenblad!$C$143=2020,Brondata!J71,IF(Rekenblad!$C$143=2030,Brondata!J98)))))</f>
        <v>0</v>
      </c>
      <c r="J107" s="201">
        <f>Voorblad!E21*(IF(Rekenblad!$C$143=2014,Brondata!K17,IF(Rekenblad!$C$143=2015,Brondata!K44,IF(Rekenblad!$C$143=2020,Brondata!K71,IF(Rekenblad!$C$143=2030,Brondata!K98)))))</f>
        <v>0</v>
      </c>
      <c r="K107" s="192">
        <f>Voorblad!E21*(IF(Rekenblad!$C$143=2014,Brondata!L17,IF(Rekenblad!$C$143=2015,Brondata!L44,IF(Rekenblad!$C$143=2020,Brondata!L71,IF(Rekenblad!$C$143=2030,Brondata!L98)))))</f>
        <v>0</v>
      </c>
      <c r="L107" s="197">
        <f>Voorblad!E21*(IF(Rekenblad!$C$143=2014,Brondata!M17,IF(Rekenblad!$C$143=2015,Brondata!M44,IF(Rekenblad!$C$143=2020,Brondata!M71,IF(Rekenblad!$C$143=2030,Brondata!M98)))))</f>
        <v>0</v>
      </c>
      <c r="M107" s="193">
        <f>Voorblad!E21*(IF(Rekenblad!$C$143=2014,Brondata!N17,IF(Rekenblad!$C$143=2015,Brondata!N44,IF(Rekenblad!$C$143=2020,Brondata!N71,IF(Rekenblad!$C$143=2030,Brondata!N98)))))</f>
        <v>0</v>
      </c>
      <c r="N107" s="201">
        <f>Voorblad!E21*(IF(Rekenblad!$C$143=2014,Brondata!O17,IF(Rekenblad!$C$143=2015,Brondata!O44,IF(Rekenblad!$C$143=2020,Brondata!O71,IF(Rekenblad!$C$143=2030,Brondata!O98)))))</f>
        <v>0</v>
      </c>
    </row>
    <row r="108" spans="1:14" ht="12.75">
      <c r="A108" s="9" t="s">
        <v>1</v>
      </c>
      <c r="B108" s="30" t="s">
        <v>14</v>
      </c>
      <c r="C108" s="188">
        <f>Voorblad!E22*(IF(Rekenblad!$C$143=2014,Brondata!D18,IF(Rekenblad!$C$143=2015,Brondata!D45,IF(Rekenblad!$C$143=2020,Brondata!D72,IF(Rekenblad!$C$143=2030,Brondata!D99)))))</f>
        <v>0.36902487782622595</v>
      </c>
      <c r="D108" s="195">
        <f>Voorblad!E22*(IF(Rekenblad!$C$143=2014,Brondata!E18,IF(Rekenblad!$C$143=2015,Brondata!E45,IF(Rekenblad!$C$143=2020,Brondata!E72,IF(Rekenblad!$C$143=2030,Brondata!E99)))))</f>
        <v>0.2306405486413912</v>
      </c>
      <c r="E108" s="189">
        <f>Voorblad!E22*(IF(Rekenblad!$C$143=2014,Brondata!F18,IF(Rekenblad!$C$143=2015,Brondata!F45,IF(Rekenblad!$C$143=2020,Brondata!F72,IF(Rekenblad!$C$143=2030,Brondata!F99)))))</f>
        <v>0.1654845936501982</v>
      </c>
      <c r="F108" s="199">
        <f>Voorblad!E22*(IF(Rekenblad!$C$143=2014,Brondata!G18,IF(Rekenblad!$C$143=2015,Brondata!G45,IF(Rekenblad!$C$143=2020,Brondata!G72,IF(Rekenblad!$C$143=2030,Brondata!G99)))))</f>
        <v>0.15762369153381509</v>
      </c>
      <c r="G108" s="188">
        <f>Voorblad!E22*(IF(Rekenblad!$C$143=2014,Brondata!H18,IF(Rekenblad!$C$143=2015,Brondata!H45,IF(Rekenblad!$C$143=2020,Brondata!H72,IF(Rekenblad!$C$143=2030,Brondata!H99)))))</f>
        <v>0.07380497556524519</v>
      </c>
      <c r="H108" s="195">
        <f>Voorblad!E22*(IF(Rekenblad!$C$143=2014,Brondata!I18,IF(Rekenblad!$C$143=2015,Brondata!I45,IF(Rekenblad!$C$143=2020,Brondata!I72,IF(Rekenblad!$C$143=2030,Brondata!I99)))))</f>
        <v>0.046128109728278244</v>
      </c>
      <c r="I108" s="189">
        <f>Voorblad!E22*(IF(Rekenblad!$C$143=2014,Brondata!J18,IF(Rekenblad!$C$143=2015,Brondata!J45,IF(Rekenblad!$C$143=2020,Brondata!J72,IF(Rekenblad!$C$143=2030,Brondata!J99)))))</f>
        <v>0.033096918730039636</v>
      </c>
      <c r="J108" s="199">
        <f>Voorblad!E22*(IF(Rekenblad!$C$143=2014,Brondata!K18,IF(Rekenblad!$C$143=2015,Brondata!K45,IF(Rekenblad!$C$143=2020,Brondata!K72,IF(Rekenblad!$C$143=2030,Brondata!K99)))))</f>
        <v>0.03152473830676302</v>
      </c>
      <c r="K108" s="188">
        <f>Voorblad!E22*(IF(Rekenblad!$C$143=2014,Brondata!L18,IF(Rekenblad!$C$143=2015,Brondata!L45,IF(Rekenblad!$C$143=2020,Brondata!L72,IF(Rekenblad!$C$143=2030,Brondata!L99)))))</f>
        <v>0.0069764941271505685</v>
      </c>
      <c r="L108" s="195">
        <f>Voorblad!E22*(IF(Rekenblad!$C$143=2014,Brondata!M18,IF(Rekenblad!$C$143=2015,Brondata!M45,IF(Rekenblad!$C$143=2020,Brondata!M72,IF(Rekenblad!$C$143=2030,Brondata!M99)))))</f>
        <v>0.004584322808578551</v>
      </c>
      <c r="M108" s="189">
        <f>Voorblad!E22*(IF(Rekenblad!$C$143=2014,Brondata!N18,IF(Rekenblad!$C$143=2015,Brondata!N45,IF(Rekenblad!$C$143=2020,Brondata!N72,IF(Rekenblad!$C$143=2030,Brondata!N99)))))</f>
        <v>0.00351619049889058</v>
      </c>
      <c r="N108" s="199">
        <f>Voorblad!E22*(IF(Rekenblad!$C$143=2014,Brondata!O18,IF(Rekenblad!$C$143=2015,Brondata!O45,IF(Rekenblad!$C$143=2020,Brondata!O72,IF(Rekenblad!$C$143=2030,Brondata!O99)))))</f>
        <v>0.003518508494354313</v>
      </c>
    </row>
    <row r="109" spans="1:14" ht="12.75">
      <c r="A109" s="4"/>
      <c r="B109" s="31" t="s">
        <v>15</v>
      </c>
      <c r="C109" s="190">
        <f>Voorblad!E23*(IF(Rekenblad!$C$143=2014,Brondata!D19,IF(Rekenblad!$C$143=2015,Brondata!D46,IF(Rekenblad!$C$143=2020,Brondata!D73,IF(Rekenblad!$C$143=2030,Brondata!D100)))))</f>
        <v>0.8595127179520388</v>
      </c>
      <c r="D109" s="196">
        <f>Voorblad!E23*(IF(Rekenblad!$C$143=2014,Brondata!E19,IF(Rekenblad!$C$143=2015,Brondata!E46,IF(Rekenblad!$C$143=2020,Brondata!E73,IF(Rekenblad!$C$143=2030,Brondata!E100)))))</f>
        <v>0.5371954487200242</v>
      </c>
      <c r="E109" s="191">
        <f>Voorblad!E23*(IF(Rekenblad!$C$143=2014,Brondata!F19,IF(Rekenblad!$C$143=2015,Brondata!F46,IF(Rekenblad!$C$143=2020,Brondata!F73,IF(Rekenblad!$C$143=2030,Brondata!F100)))))</f>
        <v>0.3854377692265494</v>
      </c>
      <c r="F109" s="200">
        <f>Voorblad!E23*(IF(Rekenblad!$C$143=2014,Brondata!G19,IF(Rekenblad!$C$143=2015,Brondata!G46,IF(Rekenblad!$C$143=2020,Brondata!G73,IF(Rekenblad!$C$143=2030,Brondata!G100)))))</f>
        <v>0.2329585441051238</v>
      </c>
      <c r="G109" s="190">
        <f>Voorblad!E23*(IF(Rekenblad!$C$143=2014,Brondata!H19,IF(Rekenblad!$C$143=2015,Brondata!H46,IF(Rekenblad!$C$143=2020,Brondata!H73,IF(Rekenblad!$C$143=2030,Brondata!H100)))))</f>
        <v>0.030082945128321357</v>
      </c>
      <c r="H109" s="196">
        <f>Voorblad!E23*(IF(Rekenblad!$C$143=2014,Brondata!I19,IF(Rekenblad!$C$143=2015,Brondata!I46,IF(Rekenblad!$C$143=2020,Brondata!I73,IF(Rekenblad!$C$143=2030,Brondata!I100)))))</f>
        <v>0.01880184070520085</v>
      </c>
      <c r="I109" s="191">
        <f>Voorblad!E23*(IF(Rekenblad!$C$143=2014,Brondata!J19,IF(Rekenblad!$C$143=2015,Brondata!J46,IF(Rekenblad!$C$143=2020,Brondata!J73,IF(Rekenblad!$C$143=2030,Brondata!J100)))))</f>
        <v>0.013490316359740115</v>
      </c>
      <c r="J109" s="200">
        <f>Voorblad!E23*(IF(Rekenblad!$C$143=2014,Brondata!K19,IF(Rekenblad!$C$143=2015,Brondata!K46,IF(Rekenblad!$C$143=2020,Brondata!K73,IF(Rekenblad!$C$143=2030,Brondata!K100)))))</f>
        <v>0.008153549043679332</v>
      </c>
      <c r="K109" s="190">
        <f>Voorblad!E23*(IF(Rekenblad!$C$143=2014,Brondata!L19,IF(Rekenblad!$C$143=2015,Brondata!L46,IF(Rekenblad!$C$143=2020,Brondata!L73,IF(Rekenblad!$C$143=2030,Brondata!L100)))))</f>
        <v>0.017049157975163376</v>
      </c>
      <c r="L109" s="196">
        <f>Voorblad!E23*(IF(Rekenblad!$C$143=2014,Brondata!M19,IF(Rekenblad!$C$143=2015,Brondata!M46,IF(Rekenblad!$C$143=2020,Brondata!M73,IF(Rekenblad!$C$143=2030,Brondata!M100)))))</f>
        <v>0.011666772508376336</v>
      </c>
      <c r="M109" s="191">
        <f>Voorblad!E23*(IF(Rekenblad!$C$143=2014,Brondata!N19,IF(Rekenblad!$C$143=2015,Brondata!N46,IF(Rekenblad!$C$143=2020,Brondata!N73,IF(Rekenblad!$C$143=2030,Brondata!N100)))))</f>
        <v>0.0092634748115784</v>
      </c>
      <c r="N109" s="200">
        <f>Voorblad!E23*(IF(Rekenblad!$C$143=2014,Brondata!O19,IF(Rekenblad!$C$143=2015,Brondata!O46,IF(Rekenblad!$C$143=2020,Brondata!O73,IF(Rekenblad!$C$143=2030,Brondata!O100)))))</f>
        <v>0.007078532287464076</v>
      </c>
    </row>
    <row r="110" spans="1:14" ht="13.5" thickBot="1">
      <c r="A110" s="6"/>
      <c r="B110" s="32" t="s">
        <v>19</v>
      </c>
      <c r="C110" s="192">
        <f>Voorblad!E24*(IF(Rekenblad!$C$143=2014,Brondata!D20,IF(Rekenblad!$C$143=2015,Brondata!D47,IF(Rekenblad!$C$143=2020,Brondata!D74,IF(Rekenblad!$C$143=2030,Brondata!D101)))))</f>
        <v>0</v>
      </c>
      <c r="D110" s="197">
        <f>Voorblad!E24*(IF(Rekenblad!$C$143=2014,Brondata!E20,IF(Rekenblad!$C$143=2015,Brondata!E47,IF(Rekenblad!$C$143=2020,Brondata!E74,IF(Rekenblad!$C$143=2030,Brondata!E101)))))</f>
        <v>0</v>
      </c>
      <c r="E110" s="193">
        <f>Voorblad!E24*(IF(Rekenblad!$C$143=2014,Brondata!F20,IF(Rekenblad!$C$143=2015,Brondata!F47,IF(Rekenblad!$C$143=2020,Brondata!F74,IF(Rekenblad!$C$143=2030,Brondata!F101)))))</f>
        <v>0</v>
      </c>
      <c r="F110" s="201">
        <f>Voorblad!E24*(IF(Rekenblad!$C$143=2014,Brondata!G20,IF(Rekenblad!$C$143=2015,Brondata!G47,IF(Rekenblad!$C$143=2020,Brondata!G74,IF(Rekenblad!$C$143=2030,Brondata!G101)))))</f>
        <v>0</v>
      </c>
      <c r="G110" s="192">
        <f>Voorblad!E24*(IF(Rekenblad!$C$143=2014,Brondata!H20,IF(Rekenblad!$C$143=2015,Brondata!H47,IF(Rekenblad!$C$143=2020,Brondata!H74,IF(Rekenblad!$C$143=2030,Brondata!H101)))))</f>
        <v>0</v>
      </c>
      <c r="H110" s="197">
        <f>Voorblad!E24*(IF(Rekenblad!$C$143=2014,Brondata!I20,IF(Rekenblad!$C$143=2015,Brondata!I47,IF(Rekenblad!$C$143=2020,Brondata!I74,IF(Rekenblad!$C$143=2030,Brondata!I101)))))</f>
        <v>0</v>
      </c>
      <c r="I110" s="193">
        <f>Voorblad!E24*(IF(Rekenblad!$C$143=2014,Brondata!J20,IF(Rekenblad!$C$143=2015,Brondata!J47,IF(Rekenblad!$C$143=2020,Brondata!J74,IF(Rekenblad!$C$143=2030,Brondata!J101)))))</f>
        <v>0</v>
      </c>
      <c r="J110" s="201">
        <f>Voorblad!E24*(IF(Rekenblad!$C$143=2014,Brondata!K20,IF(Rekenblad!$C$143=2015,Brondata!K47,IF(Rekenblad!$C$143=2020,Brondata!K74,IF(Rekenblad!$C$143=2030,Brondata!K101)))))</f>
        <v>0</v>
      </c>
      <c r="K110" s="192">
        <f>Voorblad!E24*(IF(Rekenblad!$C$143=2014,Brondata!L20,IF(Rekenblad!$C$143=2015,Brondata!L47,IF(Rekenblad!$C$143=2020,Brondata!L74,IF(Rekenblad!$C$143=2030,Brondata!L101)))))</f>
        <v>0</v>
      </c>
      <c r="L110" s="197">
        <f>Voorblad!E24*(IF(Rekenblad!$C$143=2014,Brondata!M20,IF(Rekenblad!$C$143=2015,Brondata!M47,IF(Rekenblad!$C$143=2020,Brondata!M74,IF(Rekenblad!$C$143=2030,Brondata!M101)))))</f>
        <v>0</v>
      </c>
      <c r="M110" s="193">
        <f>Voorblad!E24*(IF(Rekenblad!$C$143=2014,Brondata!N20,IF(Rekenblad!$C$143=2015,Brondata!N47,IF(Rekenblad!$C$143=2020,Brondata!N74,IF(Rekenblad!$C$143=2030,Brondata!N101)))))</f>
        <v>0</v>
      </c>
      <c r="N110" s="201">
        <f>Voorblad!E24*(IF(Rekenblad!$C$143=2014,Brondata!O20,IF(Rekenblad!$C$143=2015,Brondata!O47,IF(Rekenblad!$C$143=2020,Brondata!O74,IF(Rekenblad!$C$143=2030,Brondata!O101)))))</f>
        <v>0</v>
      </c>
    </row>
    <row r="111" spans="1:14" ht="12.75">
      <c r="A111" s="9" t="s">
        <v>2</v>
      </c>
      <c r="B111" s="30" t="s">
        <v>14</v>
      </c>
      <c r="C111" s="188">
        <f>Voorblad!E25*(IF(Rekenblad!$C$143=2014,Brondata!D21,IF(Rekenblad!$C$143=2015,Brondata!D48,IF(Rekenblad!$C$143=2020,Brondata!D75,IF(Rekenblad!$C$143=2030,Brondata!D102)))))</f>
        <v>0.9143772682538107</v>
      </c>
      <c r="D111" s="195">
        <f>Voorblad!E25*(IF(Rekenblad!$C$143=2014,Brondata!E21,IF(Rekenblad!$C$143=2015,Brondata!E48,IF(Rekenblad!$C$143=2020,Brondata!E75,IF(Rekenblad!$C$143=2030,Brondata!E102)))))</f>
        <v>0.5714857679306177</v>
      </c>
      <c r="E111" s="189">
        <f>Voorblad!E25*(IF(Rekenblad!$C$143=2014,Brondata!F21,IF(Rekenblad!$C$143=2015,Brondata!F48,IF(Rekenblad!$C$143=2020,Brondata!F75,IF(Rekenblad!$C$143=2030,Brondata!F102)))))</f>
        <v>0.4100410157404454</v>
      </c>
      <c r="F111" s="199">
        <f>Voorblad!E25*(IF(Rekenblad!$C$143=2014,Brondata!G21,IF(Rekenblad!$C$143=2015,Brondata!G48,IF(Rekenblad!$C$143=2020,Brondata!G75,IF(Rekenblad!$C$143=2030,Brondata!G102)))))</f>
        <v>0.4517475808442422</v>
      </c>
      <c r="G111" s="188">
        <f>Voorblad!E25*(IF(Rekenblad!$C$143=2014,Brondata!H21,IF(Rekenblad!$C$143=2015,Brondata!H48,IF(Rekenblad!$C$143=2020,Brondata!H75,IF(Rekenblad!$C$143=2030,Brondata!H102)))))</f>
        <v>0.18287543386835098</v>
      </c>
      <c r="H111" s="195">
        <f>Voorblad!E25*(IF(Rekenblad!$C$143=2014,Brondata!I21,IF(Rekenblad!$C$143=2015,Brondata!I48,IF(Rekenblad!$C$143=2020,Brondata!I75,IF(Rekenblad!$C$143=2030,Brondata!I102)))))</f>
        <v>0.11429713380371237</v>
      </c>
      <c r="I111" s="189">
        <f>Voorblad!E25*(IF(Rekenblad!$C$143=2014,Brondata!J21,IF(Rekenblad!$C$143=2015,Brondata!J48,IF(Rekenblad!$C$143=2020,Brondata!J75,IF(Rekenblad!$C$143=2030,Brondata!J102)))))</f>
        <v>0.08200818336567789</v>
      </c>
      <c r="J111" s="199">
        <f>Voorblad!E25*(IF(Rekenblad!$C$143=2014,Brondata!K21,IF(Rekenblad!$C$143=2015,Brondata!K48,IF(Rekenblad!$C$143=2020,Brondata!K75,IF(Rekenblad!$C$143=2030,Brondata!K102)))))</f>
        <v>0.09034953595125964</v>
      </c>
      <c r="K111" s="188">
        <f>Voorblad!E25*(IF(Rekenblad!$C$143=2014,Brondata!L21,IF(Rekenblad!$C$143=2015,Brondata!L48,IF(Rekenblad!$C$143=2020,Brondata!L75,IF(Rekenblad!$C$143=2030,Brondata!L102)))))</f>
        <v>0.029769660374418878</v>
      </c>
      <c r="L111" s="195">
        <f>Voorblad!E25*(IF(Rekenblad!$C$143=2014,Brondata!M21,IF(Rekenblad!$C$143=2015,Brondata!M48,IF(Rekenblad!$C$143=2020,Brondata!M75,IF(Rekenblad!$C$143=2030,Brondata!M102)))))</f>
        <v>0.01956193620617666</v>
      </c>
      <c r="M111" s="189">
        <f>Voorblad!E25*(IF(Rekenblad!$C$143=2014,Brondata!N21,IF(Rekenblad!$C$143=2015,Brondata!N48,IF(Rekenblad!$C$143=2020,Brondata!N75,IF(Rekenblad!$C$143=2030,Brondata!N102)))))</f>
        <v>0.015004068670589439</v>
      </c>
      <c r="N111" s="199">
        <f>Voorblad!E25*(IF(Rekenblad!$C$143=2014,Brondata!O21,IF(Rekenblad!$C$143=2015,Brondata!O48,IF(Rekenblad!$C$143=2020,Brondata!O75,IF(Rekenblad!$C$143=2030,Brondata!O102)))))</f>
        <v>0.015013959876178823</v>
      </c>
    </row>
    <row r="112" spans="1:14" ht="13.5" thickBot="1">
      <c r="A112" s="4"/>
      <c r="B112" s="32" t="s">
        <v>15</v>
      </c>
      <c r="C112" s="192">
        <f>Voorblad!E26*(IF(Rekenblad!$C$143=2014,Brondata!D22,IF(Rekenblad!$C$143=2015,Brondata!D49,IF(Rekenblad!$C$143=2020,Brondata!D76,IF(Rekenblad!$C$143=2030,Brondata!D103)))))</f>
        <v>2.1297179087218154</v>
      </c>
      <c r="D112" s="197">
        <f>Voorblad!E26*(IF(Rekenblad!$C$143=2014,Brondata!E22,IF(Rekenblad!$C$143=2015,Brondata!E49,IF(Rekenblad!$C$143=2020,Brondata!E76,IF(Rekenblad!$C$143=2030,Brondata!E103)))))</f>
        <v>1.3310735816750718</v>
      </c>
      <c r="E112" s="193">
        <f>Voorblad!E26*(IF(Rekenblad!$C$143=2014,Brondata!F22,IF(Rekenblad!$C$143=2015,Brondata!F49,IF(Rekenblad!$C$143=2020,Brondata!F76,IF(Rekenblad!$C$143=2030,Brondata!F103)))))</f>
        <v>0.9550453556827785</v>
      </c>
      <c r="F112" s="201">
        <f>Voorblad!E26*(IF(Rekenblad!$C$143=2014,Brondata!G22,IF(Rekenblad!$C$143=2015,Brondata!G49,IF(Rekenblad!$C$143=2020,Brondata!G76,IF(Rekenblad!$C$143=2030,Brondata!G103)))))</f>
        <v>0.6676563772832846</v>
      </c>
      <c r="G112" s="192">
        <f>Voorblad!E26*(IF(Rekenblad!$C$143=2014,Brondata!H22,IF(Rekenblad!$C$143=2015,Brondata!H49,IF(Rekenblad!$C$143=2020,Brondata!H76,IF(Rekenblad!$C$143=2030,Brondata!H103)))))</f>
        <v>0.0745401253215827</v>
      </c>
      <c r="H112" s="197">
        <f>Voorblad!E26*(IF(Rekenblad!$C$143=2014,Brondata!I22,IF(Rekenblad!$C$143=2015,Brondata!I49,IF(Rekenblad!$C$143=2020,Brondata!I76,IF(Rekenblad!$C$143=2030,Brondata!I103)))))</f>
        <v>0.04658757832598919</v>
      </c>
      <c r="I112" s="193">
        <f>Voorblad!E26*(IF(Rekenblad!$C$143=2014,Brondata!J22,IF(Rekenblad!$C$143=2015,Brondata!J49,IF(Rekenblad!$C$143=2020,Brondata!J76,IF(Rekenblad!$C$143=2030,Brondata!J103)))))</f>
        <v>0.033426735816981086</v>
      </c>
      <c r="J112" s="201">
        <f>Voorblad!E26*(IF(Rekenblad!$C$143=2014,Brondata!K22,IF(Rekenblad!$C$143=2015,Brondata!K49,IF(Rekenblad!$C$143=2020,Brondata!K76,IF(Rekenblad!$C$143=2030,Brondata!K103)))))</f>
        <v>0.02336797320491496</v>
      </c>
      <c r="K112" s="192">
        <f>Voorblad!E26*(IF(Rekenblad!$C$143=2014,Brondata!L22,IF(Rekenblad!$C$143=2015,Brondata!L49,IF(Rekenblad!$C$143=2020,Brondata!L76,IF(Rekenblad!$C$143=2030,Brondata!L103)))))</f>
        <v>0.07275110296663119</v>
      </c>
      <c r="L112" s="197">
        <f>Voorblad!E26*(IF(Rekenblad!$C$143=2014,Brondata!M22,IF(Rekenblad!$C$143=2015,Brondata!M49,IF(Rekenblad!$C$143=2020,Brondata!M76,IF(Rekenblad!$C$143=2030,Brondata!M103)))))</f>
        <v>0.0497837235880862</v>
      </c>
      <c r="M112" s="193">
        <f>Voorblad!E26*(IF(Rekenblad!$C$143=2014,Brondata!N22,IF(Rekenblad!$C$143=2015,Brondata!N49,IF(Rekenblad!$C$143=2020,Brondata!N76,IF(Rekenblad!$C$143=2030,Brondata!N103)))))</f>
        <v>0.03952852163301494</v>
      </c>
      <c r="N112" s="201">
        <f>Voorblad!E26*(IF(Rekenblad!$C$143=2014,Brondata!O22,IF(Rekenblad!$C$143=2015,Brondata!O49,IF(Rekenblad!$C$143=2020,Brondata!O76,IF(Rekenblad!$C$143=2030,Brondata!O103)))))</f>
        <v>0.030205071244463474</v>
      </c>
    </row>
    <row r="113" spans="1:14" ht="12.75">
      <c r="A113" s="9" t="s">
        <v>4</v>
      </c>
      <c r="B113" s="30" t="s">
        <v>17</v>
      </c>
      <c r="C113" s="188">
        <f>Voorblad!E27*(IF(Rekenblad!$C$143=2014,Brondata!D23,IF(Rekenblad!$C$143=2015,Brondata!D50,IF(Rekenblad!$C$143=2020,Brondata!D77,IF(Rekenblad!$C$143=2030,Brondata!D104)))))</f>
        <v>0</v>
      </c>
      <c r="D113" s="195">
        <f>Voorblad!E27*(IF(Rekenblad!$C$143=2014,Brondata!E23,IF(Rekenblad!$C$143=2015,Brondata!E50,IF(Rekenblad!$C$143=2020,Brondata!E77,IF(Rekenblad!$C$143=2030,Brondata!E104)))))</f>
        <v>0</v>
      </c>
      <c r="E113" s="189">
        <f>Voorblad!E27*(IF(Rekenblad!$C$143=2014,Brondata!F23,IF(Rekenblad!$C$143=2015,Brondata!F50,IF(Rekenblad!$C$143=2020,Brondata!F77,IF(Rekenblad!$C$143=2030,Brondata!F104)))))</f>
        <v>0</v>
      </c>
      <c r="F113" s="199">
        <f>Voorblad!E27*(IF(Rekenblad!$C$143=2014,Brondata!G23,IF(Rekenblad!$C$143=2015,Brondata!G50,IF(Rekenblad!$C$143=2020,Brondata!G77,IF(Rekenblad!$C$143=2030,Brondata!G104)))))</f>
        <v>0</v>
      </c>
      <c r="G113" s="188">
        <f>Voorblad!E27*(IF(Rekenblad!$C$143=2014,Brondata!H23,IF(Rekenblad!$C$143=2015,Brondata!H50,IF(Rekenblad!$C$143=2020,Brondata!H77,IF(Rekenblad!$C$143=2030,Brondata!H104)))))</f>
        <v>0</v>
      </c>
      <c r="H113" s="195">
        <f>Voorblad!E27*(IF(Rekenblad!$C$143=2014,Brondata!I23,IF(Rekenblad!$C$143=2015,Brondata!I50,IF(Rekenblad!$C$143=2020,Brondata!I77,IF(Rekenblad!$C$143=2030,Brondata!I104)))))</f>
        <v>0</v>
      </c>
      <c r="I113" s="189">
        <f>Voorblad!E27*(IF(Rekenblad!$C$143=2014,Brondata!J23,IF(Rekenblad!$C$143=2015,Brondata!J50,IF(Rekenblad!$C$143=2020,Brondata!J77,IF(Rekenblad!$C$143=2030,Brondata!J104)))))</f>
        <v>0</v>
      </c>
      <c r="J113" s="199">
        <f>Voorblad!E27*(IF(Rekenblad!$C$143=2014,Brondata!K23,IF(Rekenblad!$C$143=2015,Brondata!K50,IF(Rekenblad!$C$143=2020,Brondata!K77,IF(Rekenblad!$C$143=2030,Brondata!K104)))))</f>
        <v>0</v>
      </c>
      <c r="K113" s="188">
        <f>Voorblad!E27*(IF(Rekenblad!$C$143=2014,Brondata!L23,IF(Rekenblad!$C$143=2015,Brondata!L50,IF(Rekenblad!$C$143=2020,Brondata!L77,IF(Rekenblad!$C$143=2030,Brondata!L104)))))</f>
        <v>0</v>
      </c>
      <c r="L113" s="195">
        <f>Voorblad!E27*(IF(Rekenblad!$C$143=2014,Brondata!M23,IF(Rekenblad!$C$143=2015,Brondata!M50,IF(Rekenblad!$C$143=2020,Brondata!M77,IF(Rekenblad!$C$143=2030,Brondata!M104)))))</f>
        <v>0</v>
      </c>
      <c r="M113" s="189">
        <f>Voorblad!E27*(IF(Rekenblad!$C$143=2014,Brondata!N23,IF(Rekenblad!$C$143=2015,Brondata!N50,IF(Rekenblad!$C$143=2020,Brondata!N77,IF(Rekenblad!$C$143=2030,Brondata!N104)))))</f>
        <v>0</v>
      </c>
      <c r="N113" s="199">
        <f>Voorblad!E27*(IF(Rekenblad!$C$143=2014,Brondata!O23,IF(Rekenblad!$C$143=2015,Brondata!O50,IF(Rekenblad!$C$143=2020,Brondata!O77,IF(Rekenblad!$C$143=2030,Brondata!O104)))))</f>
        <v>0</v>
      </c>
    </row>
    <row r="114" spans="1:14" ht="12.75">
      <c r="A114" s="4"/>
      <c r="B114" s="31" t="s">
        <v>18</v>
      </c>
      <c r="C114" s="190">
        <f>Voorblad!E28*(IF(Rekenblad!$C$143=2014,Brondata!D24,IF(Rekenblad!$C$143=2015,Brondata!D51,IF(Rekenblad!$C$143=2020,Brondata!D78,IF(Rekenblad!$C$143=2030,Brondata!D105)))))</f>
        <v>0</v>
      </c>
      <c r="D114" s="196">
        <f>Voorblad!E28*(IF(Rekenblad!$C$143=2014,Brondata!E24,IF(Rekenblad!$C$143=2015,Brondata!E51,IF(Rekenblad!$C$143=2020,Brondata!E78,IF(Rekenblad!$C$143=2030,Brondata!E105)))))</f>
        <v>0</v>
      </c>
      <c r="E114" s="191">
        <f>Voorblad!E28*(IF(Rekenblad!$C$143=2014,Brondata!F24,IF(Rekenblad!$C$143=2015,Brondata!F51,IF(Rekenblad!$C$143=2020,Brondata!F78,IF(Rekenblad!$C$143=2030,Brondata!F105)))))</f>
        <v>0</v>
      </c>
      <c r="F114" s="200">
        <f>Voorblad!E28*(IF(Rekenblad!$C$143=2014,Brondata!G24,IF(Rekenblad!$C$143=2015,Brondata!G51,IF(Rekenblad!$C$143=2020,Brondata!G78,IF(Rekenblad!$C$143=2030,Brondata!G105)))))</f>
        <v>0</v>
      </c>
      <c r="G114" s="190">
        <f>Voorblad!E28*(IF(Rekenblad!$C$143=2014,Brondata!H24,IF(Rekenblad!$C$143=2015,Brondata!H51,IF(Rekenblad!$C$143=2020,Brondata!H78,IF(Rekenblad!$C$143=2030,Brondata!H105)))))</f>
        <v>0</v>
      </c>
      <c r="H114" s="196">
        <f>Voorblad!E28*(IF(Rekenblad!$C$143=2014,Brondata!I24,IF(Rekenblad!$C$143=2015,Brondata!I51,IF(Rekenblad!$C$143=2020,Brondata!I78,IF(Rekenblad!$C$143=2030,Brondata!I105)))))</f>
        <v>0</v>
      </c>
      <c r="I114" s="191">
        <f>Voorblad!E28*(IF(Rekenblad!$C$143=2014,Brondata!J24,IF(Rekenblad!$C$143=2015,Brondata!J51,IF(Rekenblad!$C$143=2020,Brondata!J78,IF(Rekenblad!$C$143=2030,Brondata!J105)))))</f>
        <v>0</v>
      </c>
      <c r="J114" s="200">
        <f>Voorblad!E28*(IF(Rekenblad!$C$143=2014,Brondata!K24,IF(Rekenblad!$C$143=2015,Brondata!K51,IF(Rekenblad!$C$143=2020,Brondata!K78,IF(Rekenblad!$C$143=2030,Brondata!K105)))))</f>
        <v>0</v>
      </c>
      <c r="K114" s="190">
        <f>Voorblad!E28*(IF(Rekenblad!$C$143=2014,Brondata!L24,IF(Rekenblad!$C$143=2015,Brondata!L51,IF(Rekenblad!$C$143=2020,Brondata!L78,IF(Rekenblad!$C$143=2030,Brondata!L105)))))</f>
        <v>0</v>
      </c>
      <c r="L114" s="196">
        <f>Voorblad!E28*(IF(Rekenblad!$C$143=2014,Brondata!M24,IF(Rekenblad!$C$143=2015,Brondata!M51,IF(Rekenblad!$C$143=2020,Brondata!M78,IF(Rekenblad!$C$143=2030,Brondata!M105)))))</f>
        <v>0</v>
      </c>
      <c r="M114" s="191">
        <f>Voorblad!E28*(IF(Rekenblad!$C$143=2014,Brondata!N24,IF(Rekenblad!$C$143=2015,Brondata!N51,IF(Rekenblad!$C$143=2020,Brondata!N78,IF(Rekenblad!$C$143=2030,Brondata!N105)))))</f>
        <v>0</v>
      </c>
      <c r="N114" s="200">
        <f>Voorblad!E28*(IF(Rekenblad!$C$143=2014,Brondata!O24,IF(Rekenblad!$C$143=2015,Brondata!O51,IF(Rekenblad!$C$143=2020,Brondata!O78,IF(Rekenblad!$C$143=2030,Brondata!O105)))))</f>
        <v>0</v>
      </c>
    </row>
    <row r="115" spans="1:14" ht="13.5" thickBot="1">
      <c r="A115" s="4"/>
      <c r="B115" s="32" t="s">
        <v>19</v>
      </c>
      <c r="C115" s="192">
        <f>Voorblad!E29*(IF(Rekenblad!$C$143=2014,Brondata!D25,IF(Rekenblad!$C$143=2015,Brondata!D52,IF(Rekenblad!$C$143=2020,Brondata!D79,IF(Rekenblad!$C$143=2030,Brondata!D106)))))</f>
        <v>0</v>
      </c>
      <c r="D115" s="197">
        <f>Voorblad!E29*(IF(Rekenblad!$C$143=2014,Brondata!E25,IF(Rekenblad!$C$143=2015,Brondata!E52,IF(Rekenblad!$C$143=2020,Brondata!E79,IF(Rekenblad!$C$143=2030,Brondata!E106)))))</f>
        <v>0</v>
      </c>
      <c r="E115" s="193">
        <f>Voorblad!E29*(IF(Rekenblad!$C$143=2014,Brondata!F25,IF(Rekenblad!$C$143=2015,Brondata!F52,IF(Rekenblad!$C$143=2020,Brondata!F79,IF(Rekenblad!$C$143=2030,Brondata!F106)))))</f>
        <v>0</v>
      </c>
      <c r="F115" s="201">
        <f>Voorblad!E29*(IF(Rekenblad!$C$143=2014,Brondata!G25,IF(Rekenblad!$C$143=2015,Brondata!G52,IF(Rekenblad!$C$143=2020,Brondata!G79,IF(Rekenblad!$C$143=2030,Brondata!G106)))))</f>
        <v>0</v>
      </c>
      <c r="G115" s="192">
        <f>Voorblad!E29*(IF(Rekenblad!$C$143=2014,Brondata!H25,IF(Rekenblad!$C$143=2015,Brondata!H52,IF(Rekenblad!$C$143=2020,Brondata!H79,IF(Rekenblad!$C$143=2030,Brondata!H106)))))</f>
        <v>0</v>
      </c>
      <c r="H115" s="197">
        <f>Voorblad!E29*(IF(Rekenblad!$C$143=2014,Brondata!I25,IF(Rekenblad!$C$143=2015,Brondata!I52,IF(Rekenblad!$C$143=2020,Brondata!I79,IF(Rekenblad!$C$143=2030,Brondata!I106)))))</f>
        <v>0</v>
      </c>
      <c r="I115" s="193">
        <f>Voorblad!E29*(IF(Rekenblad!$C$143=2014,Brondata!J25,IF(Rekenblad!$C$143=2015,Brondata!J52,IF(Rekenblad!$C$143=2020,Brondata!J79,IF(Rekenblad!$C$143=2030,Brondata!J106)))))</f>
        <v>0</v>
      </c>
      <c r="J115" s="201">
        <f>Voorblad!E29*(IF(Rekenblad!$C$143=2014,Brondata!K25,IF(Rekenblad!$C$143=2015,Brondata!K52,IF(Rekenblad!$C$143=2020,Brondata!K79,IF(Rekenblad!$C$143=2030,Brondata!K106)))))</f>
        <v>0</v>
      </c>
      <c r="K115" s="192">
        <f>Voorblad!E29*(IF(Rekenblad!$C$143=2014,Brondata!L25,IF(Rekenblad!$C$143=2015,Brondata!L52,IF(Rekenblad!$C$143=2020,Brondata!L79,IF(Rekenblad!$C$143=2030,Brondata!L106)))))</f>
        <v>0</v>
      </c>
      <c r="L115" s="197">
        <f>Voorblad!E29*(IF(Rekenblad!$C$143=2014,Brondata!M25,IF(Rekenblad!$C$143=2015,Brondata!M52,IF(Rekenblad!$C$143=2020,Brondata!M79,IF(Rekenblad!$C$143=2030,Brondata!M106)))))</f>
        <v>0</v>
      </c>
      <c r="M115" s="193">
        <f>Voorblad!E29*(IF(Rekenblad!$C$143=2014,Brondata!N25,IF(Rekenblad!$C$143=2015,Brondata!N52,IF(Rekenblad!$C$143=2020,Brondata!N79,IF(Rekenblad!$C$143=2030,Brondata!N106)))))</f>
        <v>0</v>
      </c>
      <c r="N115" s="201">
        <f>Voorblad!E29*(IF(Rekenblad!$C$143=2014,Brondata!O25,IF(Rekenblad!$C$143=2015,Brondata!O52,IF(Rekenblad!$C$143=2020,Brondata!O79,IF(Rekenblad!$C$143=2030,Brondata!O106)))))</f>
        <v>0</v>
      </c>
    </row>
    <row r="116" spans="1:14" ht="13.5" thickBot="1">
      <c r="A116" s="11" t="s">
        <v>3</v>
      </c>
      <c r="B116" s="11" t="s">
        <v>16</v>
      </c>
      <c r="C116" s="186">
        <f>Voorblad!E30*(IF(Rekenblad!$C$143=2014,Brondata!D26,IF(Rekenblad!$C$143=2015,Brondata!D53,IF(Rekenblad!$C$143=2020,Brondata!D80,IF(Rekenblad!$C$143=2030,Brondata!D107)))))</f>
        <v>0.20352479327497716</v>
      </c>
      <c r="D116" s="194">
        <f>Voorblad!E30*(IF(Rekenblad!$C$143=2014,Brondata!E26,IF(Rekenblad!$C$143=2015,Brondata!E53,IF(Rekenblad!$C$143=2020,Brondata!E80,IF(Rekenblad!$C$143=2030,Brondata!E107)))))</f>
        <v>0.12720299579686073</v>
      </c>
      <c r="E116" s="187">
        <f>Voorblad!E30*(IF(Rekenblad!$C$143=2014,Brondata!F26,IF(Rekenblad!$C$143=2015,Brondata!F53,IF(Rekenblad!$C$143=2020,Brondata!F80,IF(Rekenblad!$C$143=2030,Brondata!F107)))))</f>
        <v>0.0903141270157711</v>
      </c>
      <c r="F116" s="198">
        <f>Voorblad!E30*(IF(Rekenblad!$C$143=2014,Brondata!G26,IF(Rekenblad!$C$143=2015,Brondata!G53,IF(Rekenblad!$C$143=2020,Brondata!G80,IF(Rekenblad!$C$143=2030,Brondata!G107)))))</f>
        <v>0.07672232791667807</v>
      </c>
      <c r="G116" s="186">
        <f>Voorblad!E30*(IF(Rekenblad!$C$143=2014,Brondata!H26,IF(Rekenblad!$C$143=2015,Brondata!H53,IF(Rekenblad!$C$143=2020,Brondata!H80,IF(Rekenblad!$C$143=2030,Brondata!H107)))))</f>
        <v>0.071233677646242</v>
      </c>
      <c r="H116" s="194">
        <f>Voorblad!E30*(IF(Rekenblad!$C$143=2014,Brondata!I26,IF(Rekenblad!$C$143=2015,Brondata!I53,IF(Rekenblad!$C$143=2020,Brondata!I80,IF(Rekenblad!$C$143=2030,Brondata!I107)))))</f>
        <v>0.04452104852890125</v>
      </c>
      <c r="I116" s="187">
        <f>Voorblad!E30*(IF(Rekenblad!$C$143=2014,Brondata!J26,IF(Rekenblad!$C$143=2015,Brondata!J53,IF(Rekenblad!$C$143=2020,Brondata!J80,IF(Rekenblad!$C$143=2030,Brondata!J107)))))</f>
        <v>0.03160994445551989</v>
      </c>
      <c r="J116" s="198">
        <f>Voorblad!E30*(IF(Rekenblad!$C$143=2014,Brondata!K26,IF(Rekenblad!$C$143=2015,Brondata!K53,IF(Rekenblad!$C$143=2020,Brondata!K80,IF(Rekenblad!$C$143=2030,Brondata!K107)))))</f>
        <v>0.026852814770837324</v>
      </c>
      <c r="K116" s="186">
        <f>Voorblad!E30*(IF(Rekenblad!$C$143=2014,Brondata!L26,IF(Rekenblad!$C$143=2015,Brondata!L53,IF(Rekenblad!$C$143=2020,Brondata!L80,IF(Rekenblad!$C$143=2030,Brondata!L107)))))</f>
        <v>0.01967376860322748</v>
      </c>
      <c r="L116" s="194">
        <f>Voorblad!E30*(IF(Rekenblad!$C$143=2014,Brondata!M26,IF(Rekenblad!$C$143=2015,Brondata!M53,IF(Rekenblad!$C$143=2020,Brondata!M80,IF(Rekenblad!$C$143=2030,Brondata!M107)))))</f>
        <v>0.01967376860322748</v>
      </c>
      <c r="M116" s="187">
        <f>Voorblad!E30*(IF(Rekenblad!$C$143=2014,Brondata!N26,IF(Rekenblad!$C$143=2015,Brondata!N53,IF(Rekenblad!$C$143=2020,Brondata!N80,IF(Rekenblad!$C$143=2030,Brondata!N107)))))</f>
        <v>0.01967376860322748</v>
      </c>
      <c r="N116" s="198">
        <f>Voorblad!E30*(IF(Rekenblad!$C$143=2014,Brondata!O26,IF(Rekenblad!$C$143=2015,Brondata!O53,IF(Rekenblad!$C$143=2020,Brondata!O80,IF(Rekenblad!$C$143=2030,Brondata!O107)))))</f>
        <v>0.010935960783375009</v>
      </c>
    </row>
    <row r="117" spans="1:14" ht="18" customHeight="1" thickBot="1">
      <c r="A117" s="28"/>
      <c r="B117" s="38" t="s">
        <v>20</v>
      </c>
      <c r="C117" s="145">
        <f aca="true" t="shared" si="4" ref="C117:N117">SUM(C99:C116)</f>
        <v>10.984672362727649</v>
      </c>
      <c r="D117" s="146">
        <f t="shared" si="4"/>
        <v>6.865420090700702</v>
      </c>
      <c r="E117" s="147">
        <f t="shared" si="4"/>
        <v>4.918867398902867</v>
      </c>
      <c r="F117" s="148">
        <f t="shared" si="4"/>
        <v>4.219105097449261</v>
      </c>
      <c r="G117" s="145">
        <f t="shared" si="4"/>
        <v>0.9734686608244586</v>
      </c>
      <c r="H117" s="146">
        <f t="shared" si="4"/>
        <v>0.6084179451585479</v>
      </c>
      <c r="I117" s="147">
        <f t="shared" si="4"/>
        <v>0.4355918541488307</v>
      </c>
      <c r="J117" s="148">
        <f t="shared" si="4"/>
        <v>0.3956057302328421</v>
      </c>
      <c r="K117" s="145">
        <f t="shared" si="4"/>
        <v>0.41999381875602854</v>
      </c>
      <c r="L117" s="146">
        <f t="shared" si="4"/>
        <v>0.2646004353747475</v>
      </c>
      <c r="M117" s="147">
        <f t="shared" si="4"/>
        <v>0.19521547267575426</v>
      </c>
      <c r="N117" s="148">
        <f t="shared" si="4"/>
        <v>0.17829129230910978</v>
      </c>
    </row>
    <row r="120" spans="1:2" ht="13.5" thickBot="1">
      <c r="A120" s="1"/>
      <c r="B120" t="s">
        <v>39</v>
      </c>
    </row>
    <row r="121" spans="1:14" ht="14.25">
      <c r="A121" s="1"/>
      <c r="B121" s="217" t="s">
        <v>38</v>
      </c>
      <c r="C121" s="214" t="s">
        <v>43</v>
      </c>
      <c r="D121" s="215"/>
      <c r="E121" s="215"/>
      <c r="F121" s="216"/>
      <c r="G121" s="214" t="s">
        <v>41</v>
      </c>
      <c r="H121" s="215"/>
      <c r="I121" s="215"/>
      <c r="J121" s="216"/>
      <c r="K121" s="225" t="s">
        <v>42</v>
      </c>
      <c r="L121" s="226"/>
      <c r="M121" s="226"/>
      <c r="N121" s="227"/>
    </row>
    <row r="122" spans="1:14" ht="13.5" thickBot="1">
      <c r="A122" s="34"/>
      <c r="B122" s="218"/>
      <c r="C122" s="127" t="s">
        <v>50</v>
      </c>
      <c r="D122" s="22" t="s">
        <v>51</v>
      </c>
      <c r="E122" s="128" t="s">
        <v>52</v>
      </c>
      <c r="F122" s="21" t="s">
        <v>53</v>
      </c>
      <c r="G122" s="127" t="s">
        <v>50</v>
      </c>
      <c r="H122" s="22" t="s">
        <v>51</v>
      </c>
      <c r="I122" s="128" t="s">
        <v>52</v>
      </c>
      <c r="J122" s="21" t="s">
        <v>53</v>
      </c>
      <c r="K122" s="127" t="s">
        <v>50</v>
      </c>
      <c r="L122" s="22" t="s">
        <v>51</v>
      </c>
      <c r="M122" s="128" t="s">
        <v>52</v>
      </c>
      <c r="N122" s="21" t="s">
        <v>53</v>
      </c>
    </row>
    <row r="123" spans="1:14" ht="12.75">
      <c r="A123" s="35"/>
      <c r="B123" s="182">
        <v>2014</v>
      </c>
      <c r="C123" s="137">
        <f aca="true" t="shared" si="5" ref="C123:N123">C117/C23</f>
        <v>1.0783531641774808</v>
      </c>
      <c r="D123" s="138">
        <f t="shared" si="5"/>
        <v>1.078353169197483</v>
      </c>
      <c r="E123" s="139">
        <f t="shared" si="5"/>
        <v>1.0782837499059923</v>
      </c>
      <c r="F123" s="140">
        <f t="shared" si="5"/>
        <v>1.080007616109996</v>
      </c>
      <c r="G123" s="137">
        <f t="shared" si="5"/>
        <v>0.9890900181187806</v>
      </c>
      <c r="H123" s="138">
        <f t="shared" si="5"/>
        <v>0.989090026103361</v>
      </c>
      <c r="I123" s="139">
        <f t="shared" si="5"/>
        <v>0.9879858984516648</v>
      </c>
      <c r="J123" s="140">
        <f t="shared" si="5"/>
        <v>0.9828221824345439</v>
      </c>
      <c r="K123" s="137">
        <f t="shared" si="5"/>
        <v>1.1039097703602643</v>
      </c>
      <c r="L123" s="138">
        <f t="shared" si="5"/>
        <v>1.0989755395804188</v>
      </c>
      <c r="M123" s="139">
        <f t="shared" si="5"/>
        <v>1.0942768675776815</v>
      </c>
      <c r="N123" s="140">
        <f t="shared" si="5"/>
        <v>1.08104721259792</v>
      </c>
    </row>
    <row r="124" spans="1:14" ht="12.75">
      <c r="A124" s="35"/>
      <c r="B124" s="36">
        <v>2015</v>
      </c>
      <c r="C124" s="137">
        <f aca="true" t="shared" si="6" ref="C124:N124">C117/C46</f>
        <v>1.1861600733148765</v>
      </c>
      <c r="D124" s="138">
        <f t="shared" si="6"/>
        <v>1.1861600829507746</v>
      </c>
      <c r="E124" s="139">
        <f t="shared" si="6"/>
        <v>1.1863811962650825</v>
      </c>
      <c r="F124" s="140">
        <f t="shared" si="6"/>
        <v>1.1590751880664139</v>
      </c>
      <c r="G124" s="137">
        <f t="shared" si="6"/>
        <v>0.9899010418258748</v>
      </c>
      <c r="H124" s="138">
        <f t="shared" si="6"/>
        <v>0.9899010724153964</v>
      </c>
      <c r="I124" s="139">
        <f t="shared" si="6"/>
        <v>0.9897510046850031</v>
      </c>
      <c r="J124" s="140">
        <f t="shared" si="6"/>
        <v>0.9640116398305613</v>
      </c>
      <c r="K124" s="137">
        <f t="shared" si="6"/>
        <v>1.1684100972109213</v>
      </c>
      <c r="L124" s="138">
        <f t="shared" si="6"/>
        <v>1.1361556158253805</v>
      </c>
      <c r="M124" s="139">
        <f t="shared" si="6"/>
        <v>1.1068043362698865</v>
      </c>
      <c r="N124" s="140">
        <f t="shared" si="6"/>
        <v>1.1566945777492066</v>
      </c>
    </row>
    <row r="125" spans="1:14" ht="12.75">
      <c r="A125" s="35"/>
      <c r="B125" s="172">
        <v>2020</v>
      </c>
      <c r="C125" s="173">
        <f aca="true" t="shared" si="7" ref="C125:N125">C117/C69</f>
        <v>2.3086516847671965</v>
      </c>
      <c r="D125" s="174">
        <f t="shared" si="7"/>
        <v>2.308651685928226</v>
      </c>
      <c r="E125" s="175">
        <f t="shared" si="7"/>
        <v>2.313307007011591</v>
      </c>
      <c r="F125" s="176">
        <f t="shared" si="7"/>
        <v>2.242435531324126</v>
      </c>
      <c r="G125" s="173">
        <f t="shared" si="7"/>
        <v>1.4905449395758197</v>
      </c>
      <c r="H125" s="174">
        <f t="shared" si="7"/>
        <v>1.4905449890235836</v>
      </c>
      <c r="I125" s="175">
        <f t="shared" si="7"/>
        <v>1.4953485408663225</v>
      </c>
      <c r="J125" s="176">
        <f t="shared" si="7"/>
        <v>1.5023916695468416</v>
      </c>
      <c r="K125" s="173">
        <f t="shared" si="7"/>
        <v>1.7713822175061777</v>
      </c>
      <c r="L125" s="174">
        <f t="shared" si="7"/>
        <v>1.528551447242458</v>
      </c>
      <c r="M125" s="175">
        <f t="shared" si="7"/>
        <v>1.3506803209555331</v>
      </c>
      <c r="N125" s="176">
        <f t="shared" si="7"/>
        <v>1.6751278706090942</v>
      </c>
    </row>
    <row r="126" spans="1:14" ht="13.5" thickBot="1">
      <c r="A126" s="35"/>
      <c r="B126" s="37">
        <v>2030</v>
      </c>
      <c r="C126" s="141">
        <f aca="true" t="shared" si="8" ref="C126:N126">C117/C92</f>
        <v>5.134645174564746</v>
      </c>
      <c r="D126" s="142">
        <f t="shared" si="8"/>
        <v>5.134645113694903</v>
      </c>
      <c r="E126" s="143">
        <f t="shared" si="8"/>
        <v>5.16235088188247</v>
      </c>
      <c r="F126" s="144">
        <f t="shared" si="8"/>
        <v>5.105016499240717</v>
      </c>
      <c r="G126" s="141">
        <f t="shared" si="8"/>
        <v>2.217758438428167</v>
      </c>
      <c r="H126" s="142">
        <f t="shared" si="8"/>
        <v>2.217758525526318</v>
      </c>
      <c r="I126" s="143">
        <f t="shared" si="8"/>
        <v>2.233642076074794</v>
      </c>
      <c r="J126" s="144">
        <f t="shared" si="8"/>
        <v>2.3606030661735318</v>
      </c>
      <c r="K126" s="141">
        <f t="shared" si="8"/>
        <v>2.749740380596518</v>
      </c>
      <c r="L126" s="142">
        <f t="shared" si="8"/>
        <v>2.0214814949208653</v>
      </c>
      <c r="M126" s="143">
        <f t="shared" si="8"/>
        <v>1.6114837216113078</v>
      </c>
      <c r="N126" s="144">
        <f t="shared" si="8"/>
        <v>2.363330397722512</v>
      </c>
    </row>
    <row r="127" spans="1:9" ht="12.75">
      <c r="A127" s="1"/>
      <c r="I127" s="29"/>
    </row>
    <row r="129" ht="13.5" thickBot="1">
      <c r="B129" t="s">
        <v>85</v>
      </c>
    </row>
    <row r="130" spans="2:5" ht="13.5" thickBot="1">
      <c r="B130" s="39" t="s">
        <v>40</v>
      </c>
      <c r="C130" s="33" t="s">
        <v>32</v>
      </c>
      <c r="D130" s="33" t="s">
        <v>33</v>
      </c>
      <c r="E130" s="33" t="s">
        <v>34</v>
      </c>
    </row>
    <row r="131" spans="2:5" ht="12.75">
      <c r="B131" s="182">
        <v>2014</v>
      </c>
      <c r="C131" s="184">
        <f>IF(AND(Rekenblad!C143=2014,Rekenblad!C151="D"),Rekenblad!C123,IF(AND(Rekenblad!C143=2014,Rekenblad!C151="C"),Rekenblad!D123,IF(AND(Rekenblad!C143=2014,Rekenblad!C151="E"),Rekenblad!E123,IF(AND(Rekenblad!C143=2014,Rekenblad!C151="B"),Rekenblad!F123,""))))</f>
      </c>
      <c r="D131" s="184">
        <f>IF(AND(Rekenblad!C143=2014,Rekenblad!C151="D"),Rekenblad!G123,IF(AND(Rekenblad!C143=2014,Rekenblad!C151="C"),Rekenblad!H123,IF(AND(Rekenblad!C143=2014,Rekenblad!C151="E"),Rekenblad!I123,IF(AND(Rekenblad!C143=2014,Rekenblad!C151="B"),Rekenblad!J123,""))))</f>
      </c>
      <c r="E131" s="184">
        <f>IF(AND(Rekenblad!C143=2014,Rekenblad!C151="D"),Rekenblad!K123,IF(AND(Rekenblad!C143=2014,Rekenblad!C151="C"),Rekenblad!L123,IF(AND(Rekenblad!C143=2014,Rekenblad!C151="E"),Rekenblad!M123,IF(AND(Rekenblad!C143=2014,Rekenblad!C151="B"),Rekenblad!N123,""))))</f>
      </c>
    </row>
    <row r="132" spans="2:5" ht="12.75">
      <c r="B132" s="36">
        <v>2015</v>
      </c>
      <c r="C132" s="40">
        <f>IF(AND(Rekenblad!C143=2015,Rekenblad!C151="D"),Rekenblad!C124,IF(AND(Rekenblad!C143=2015,Rekenblad!C151="C"),Rekenblad!D124,IF(AND(Rekenblad!C143=2015,Rekenblad!C151="E"),Rekenblad!E124,IF(AND(Rekenblad!C143=2015,Rekenblad!C151="B"),Rekenblad!F124,""))))</f>
        <v>1.1861600829507746</v>
      </c>
      <c r="D132" s="40">
        <f>IF(AND(Rekenblad!C143=2015,Rekenblad!C151="D"),Rekenblad!G124,IF(AND(Rekenblad!C143=2015,Rekenblad!C151="C"),Rekenblad!H124,IF(AND(Rekenblad!C143=2015,Rekenblad!C151="E"),Rekenblad!I124,IF(AND(Rekenblad!C143=2015,Rekenblad!C151="B"),Rekenblad!J124,""))))</f>
        <v>0.9899010724153964</v>
      </c>
      <c r="E132" s="40">
        <f>IF(AND(Rekenblad!C143=2015,Rekenblad!C151="D"),Rekenblad!K124,IF(AND(Rekenblad!C143=2015,Rekenblad!C151="C"),Rekenblad!L124,IF(AND(Rekenblad!C143=2015,Rekenblad!C151="E"),Rekenblad!M124,IF(AND(Rekenblad!C143=2015,Rekenblad!C151="B"),Rekenblad!N124,""))))</f>
        <v>1.1361556158253805</v>
      </c>
    </row>
    <row r="133" spans="2:5" ht="12.75">
      <c r="B133" s="172">
        <v>2020</v>
      </c>
      <c r="C133" s="178">
        <f>IF(AND(Rekenblad!C143=2020,Rekenblad!C151="D"),Rekenblad!C125,IF(AND(Rekenblad!C143=2020,Rekenblad!C151="C"),Rekenblad!D125,IF(AND(Rekenblad!C143=2020,Rekenblad!C151="E"),Rekenblad!E125,IF(AND(Rekenblad!C143=2020,Rekenblad!C151="B"),Rekenblad!F125,""))))</f>
      </c>
      <c r="D133" s="178">
        <f>IF(AND(Rekenblad!C143=2020,Rekenblad!C151="D"),Rekenblad!G125,IF(AND(Rekenblad!C143=2020,Rekenblad!C151="C"),Rekenblad!H125,IF(AND(Rekenblad!C143=2020,Rekenblad!C151="E"),Rekenblad!I125,IF(AND(Rekenblad!C143=2020,Rekenblad!C151="B"),Rekenblad!J125,""))))</f>
      </c>
      <c r="E133" s="178">
        <f>IF(AND(Rekenblad!C143=2020,Rekenblad!C151="D"),Rekenblad!K125,IF(AND(Rekenblad!C143=2020,Rekenblad!C151="C"),Rekenblad!L125,IF(AND(Rekenblad!C143=2020,Rekenblad!C151="E"),Rekenblad!M125,IF(AND(Rekenblad!C143=2020,Rekenblad!C151="B"),Rekenblad!N125,""))))</f>
      </c>
    </row>
    <row r="134" spans="2:5" ht="13.5" thickBot="1">
      <c r="B134" s="37">
        <v>2030</v>
      </c>
      <c r="C134" s="41">
        <f>IF(AND(Rekenblad!C143=2030,Rekenblad!C151="D"),Rekenblad!C126,IF(AND(Rekenblad!C143=2030,Rekenblad!C151="C"),Rekenblad!D126,IF(AND(Rekenblad!C143=2030,Rekenblad!C151="E"),Rekenblad!E126,IF(AND(Rekenblad!C143=2030,Rekenblad!C151="B"),Rekenblad!F126,""))))</f>
      </c>
      <c r="D134" s="41">
        <f>IF(AND(Rekenblad!C143=2030,Rekenblad!C151="D"),Rekenblad!G126,IF(AND(Rekenblad!C143=2030,Rekenblad!C151="C"),Rekenblad!H126,IF(AND(Rekenblad!C143=2030,Rekenblad!C151="E"),Rekenblad!I126,IF(AND(Rekenblad!C143=2030,Rekenblad!C151="B"),Rekenblad!J126,""))))</f>
      </c>
      <c r="E134" s="41">
        <f>IF(AND(Rekenblad!C143=2030,Rekenblad!C151="D"),Rekenblad!K126,IF(AND(Rekenblad!C143=2030,Rekenblad!C151="C"),Rekenblad!L126,IF(AND(Rekenblad!C143=2030,Rekenblad!C151="E"),Rekenblad!M126,IF(AND(Rekenblad!C143=2030,Rekenblad!C151="B"),Rekenblad!N126,""))))</f>
      </c>
    </row>
    <row r="136" ht="13.5" thickBot="1"/>
    <row r="137" spans="2:5" ht="12.75">
      <c r="B137" s="42" t="s">
        <v>48</v>
      </c>
      <c r="C137" s="219" t="s">
        <v>44</v>
      </c>
      <c r="D137" s="220"/>
      <c r="E137" s="183" t="str">
        <f>IF(OR(Rekenblad!C143=2014,Rekenblad!C143=2015,Rekenblad!C143=2020,Rekenblad!C143=2030),"OK","Onjuiste invoer, kies 2014, 2015, 2020 of 2030")</f>
        <v>OK</v>
      </c>
    </row>
    <row r="138" spans="2:5" ht="12.75">
      <c r="B138" s="43"/>
      <c r="C138" s="221" t="s">
        <v>49</v>
      </c>
      <c r="D138" s="222"/>
      <c r="E138" s="45" t="str">
        <f>IF(OR(Rekenblad!C151="B",Rekenblad!C151="C",Rekenblad!C151="D",Rekenblad!C151="E"),"OK","Onjuiste invoer, kies B, C, D of E")</f>
        <v>OK</v>
      </c>
    </row>
    <row r="139" spans="2:5" ht="13.5" thickBot="1">
      <c r="B139" s="44"/>
      <c r="C139" s="223" t="s">
        <v>45</v>
      </c>
      <c r="D139" s="224"/>
      <c r="E139" s="46" t="str">
        <f>IF(OR(Voorblad!E31&lt;0.97,Voorblad!E31&gt;1.02),"Onjuiste invoer, som groter of kleiner dan 1","OK")</f>
        <v>OK</v>
      </c>
    </row>
    <row r="141" ht="13.5" thickBot="1"/>
    <row r="142" spans="2:3" ht="12.75">
      <c r="B142" s="212" t="s">
        <v>68</v>
      </c>
      <c r="C142" s="213"/>
    </row>
    <row r="143" spans="2:3" ht="12.75">
      <c r="B143" s="100">
        <v>2</v>
      </c>
      <c r="C143" s="94">
        <f>INDEX(B144:B147,B143)</f>
        <v>2015</v>
      </c>
    </row>
    <row r="144" spans="2:3" ht="12.75">
      <c r="B144" s="185">
        <v>2014</v>
      </c>
      <c r="C144" s="96"/>
    </row>
    <row r="145" spans="2:3" ht="12.75">
      <c r="B145" s="101">
        <v>2015</v>
      </c>
      <c r="C145" s="96"/>
    </row>
    <row r="146" spans="2:3" ht="12.75">
      <c r="B146" s="101">
        <v>2020</v>
      </c>
      <c r="C146" s="96"/>
    </row>
    <row r="147" spans="2:3" ht="13.5" thickBot="1">
      <c r="B147" s="102">
        <v>2030</v>
      </c>
      <c r="C147" s="99"/>
    </row>
    <row r="148" spans="2:3" ht="12.75">
      <c r="B148" s="177"/>
      <c r="C148" s="177"/>
    </row>
    <row r="149" ht="13.5" thickBot="1"/>
    <row r="150" spans="2:3" ht="12.75">
      <c r="B150" s="212" t="s">
        <v>69</v>
      </c>
      <c r="C150" s="213"/>
    </row>
    <row r="151" spans="2:3" ht="12.75">
      <c r="B151" s="100">
        <v>2</v>
      </c>
      <c r="C151" s="94" t="str">
        <f>INDEX(C152:C155,B151)</f>
        <v>C</v>
      </c>
    </row>
    <row r="152" spans="2:3" ht="12.75">
      <c r="B152" s="95" t="s">
        <v>61</v>
      </c>
      <c r="C152" s="96" t="s">
        <v>53</v>
      </c>
    </row>
    <row r="153" spans="2:3" ht="12.75">
      <c r="B153" s="97" t="s">
        <v>62</v>
      </c>
      <c r="C153" s="96" t="s">
        <v>51</v>
      </c>
    </row>
    <row r="154" spans="2:3" ht="12.75">
      <c r="B154" s="97" t="s">
        <v>63</v>
      </c>
      <c r="C154" s="96" t="s">
        <v>50</v>
      </c>
    </row>
    <row r="155" spans="2:3" ht="13.5" thickBot="1">
      <c r="B155" s="98" t="s">
        <v>64</v>
      </c>
      <c r="C155" s="99" t="s">
        <v>52</v>
      </c>
    </row>
  </sheetData>
  <sheetProtection password="E94C" sheet="1" objects="1" scenarios="1" selectLockedCells="1" selectUnlockedCells="1"/>
  <mergeCells count="29">
    <mergeCell ref="A72:B72"/>
    <mergeCell ref="C72:F72"/>
    <mergeCell ref="G72:J72"/>
    <mergeCell ref="K72:N72"/>
    <mergeCell ref="K3:N3"/>
    <mergeCell ref="G121:J121"/>
    <mergeCell ref="K121:N121"/>
    <mergeCell ref="G97:J97"/>
    <mergeCell ref="K97:N97"/>
    <mergeCell ref="K26:N26"/>
    <mergeCell ref="B142:C142"/>
    <mergeCell ref="B150:C150"/>
    <mergeCell ref="A97:B97"/>
    <mergeCell ref="C97:F97"/>
    <mergeCell ref="C121:F121"/>
    <mergeCell ref="B121:B122"/>
    <mergeCell ref="C137:D137"/>
    <mergeCell ref="C138:D138"/>
    <mergeCell ref="C139:D139"/>
    <mergeCell ref="A49:B49"/>
    <mergeCell ref="C49:F49"/>
    <mergeCell ref="G49:J49"/>
    <mergeCell ref="K49:N49"/>
    <mergeCell ref="A3:B3"/>
    <mergeCell ref="C3:F3"/>
    <mergeCell ref="G3:J3"/>
    <mergeCell ref="A26:B26"/>
    <mergeCell ref="C26:F26"/>
    <mergeCell ref="G26:J26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70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zoomScale="80" zoomScaleNormal="80" zoomScalePageLayoutView="0" workbookViewId="0" topLeftCell="AH1">
      <selection activeCell="AH1" sqref="AH1"/>
    </sheetView>
  </sheetViews>
  <sheetFormatPr defaultColWidth="9.140625" defaultRowHeight="12.75"/>
  <cols>
    <col min="1" max="1" width="0" style="0" hidden="1" customWidth="1"/>
    <col min="2" max="2" width="30.57421875" style="0" hidden="1" customWidth="1"/>
    <col min="3" max="3" width="11.00390625" style="0" hidden="1" customWidth="1"/>
    <col min="4" max="18" width="0" style="0" hidden="1" customWidth="1"/>
    <col min="19" max="19" width="22.57421875" style="0" hidden="1" customWidth="1"/>
    <col min="20" max="33" width="0" style="0" hidden="1" customWidth="1"/>
  </cols>
  <sheetData>
    <row r="1" ht="18">
      <c r="A1" s="113" t="s">
        <v>79</v>
      </c>
    </row>
    <row r="3" spans="1:32" ht="15.75">
      <c r="A3" s="112">
        <v>2014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112">
        <v>2010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6.5" thickBot="1">
      <c r="A4" s="108" t="s">
        <v>73</v>
      </c>
      <c r="B4" s="8"/>
      <c r="C4" s="8"/>
      <c r="D4" s="1"/>
      <c r="E4" s="1"/>
      <c r="F4" s="1"/>
      <c r="G4" s="109"/>
      <c r="H4" s="109"/>
      <c r="I4" s="1"/>
      <c r="J4" s="1"/>
      <c r="K4" s="1"/>
      <c r="L4" s="1"/>
      <c r="M4" s="109"/>
      <c r="N4" s="109"/>
      <c r="O4" s="109"/>
      <c r="R4" s="108" t="s">
        <v>73</v>
      </c>
      <c r="S4" s="8"/>
      <c r="T4" s="8"/>
      <c r="U4" s="1"/>
      <c r="V4" s="1"/>
      <c r="W4" s="1"/>
      <c r="X4" s="109"/>
      <c r="Y4" s="109"/>
      <c r="Z4" s="1"/>
      <c r="AA4" s="1"/>
      <c r="AB4" s="1"/>
      <c r="AC4" s="1"/>
      <c r="AD4" s="109"/>
      <c r="AE4" s="109"/>
      <c r="AF4" s="109"/>
    </row>
    <row r="5" spans="1:32" ht="12.75">
      <c r="A5" s="2" t="s">
        <v>8</v>
      </c>
      <c r="B5" s="3" t="s">
        <v>9</v>
      </c>
      <c r="C5" s="19" t="s">
        <v>23</v>
      </c>
      <c r="D5" s="118" t="s">
        <v>84</v>
      </c>
      <c r="E5" s="119"/>
      <c r="F5" s="119"/>
      <c r="G5" s="120"/>
      <c r="H5" s="119" t="s">
        <v>84</v>
      </c>
      <c r="I5" s="119"/>
      <c r="J5" s="119"/>
      <c r="K5" s="119"/>
      <c r="L5" s="118" t="s">
        <v>84</v>
      </c>
      <c r="M5" s="119"/>
      <c r="N5" s="119"/>
      <c r="O5" s="120"/>
      <c r="R5" s="2" t="s">
        <v>8</v>
      </c>
      <c r="S5" s="3" t="s">
        <v>9</v>
      </c>
      <c r="T5" s="19" t="s">
        <v>23</v>
      </c>
      <c r="U5" s="118" t="s">
        <v>84</v>
      </c>
      <c r="V5" s="119"/>
      <c r="W5" s="119"/>
      <c r="X5" s="120"/>
      <c r="Y5" s="119" t="s">
        <v>84</v>
      </c>
      <c r="Z5" s="119"/>
      <c r="AA5" s="119"/>
      <c r="AB5" s="119"/>
      <c r="AC5" s="118" t="s">
        <v>84</v>
      </c>
      <c r="AD5" s="119"/>
      <c r="AE5" s="119"/>
      <c r="AF5" s="120"/>
    </row>
    <row r="6" spans="1:32" ht="12.75">
      <c r="A6" s="4"/>
      <c r="B6" s="5"/>
      <c r="C6" s="15" t="s">
        <v>22</v>
      </c>
      <c r="D6" s="121" t="s">
        <v>80</v>
      </c>
      <c r="E6" s="109"/>
      <c r="F6" s="109"/>
      <c r="G6" s="122"/>
      <c r="H6" s="109" t="s">
        <v>81</v>
      </c>
      <c r="I6" s="1"/>
      <c r="J6" s="109"/>
      <c r="K6" s="109"/>
      <c r="L6" s="123" t="s">
        <v>82</v>
      </c>
      <c r="M6" s="1"/>
      <c r="N6" s="124"/>
      <c r="O6" s="122"/>
      <c r="R6" s="4"/>
      <c r="S6" s="5"/>
      <c r="T6" s="15" t="s">
        <v>22</v>
      </c>
      <c r="U6" s="121" t="s">
        <v>80</v>
      </c>
      <c r="V6" s="109"/>
      <c r="W6" s="109"/>
      <c r="X6" s="122"/>
      <c r="Y6" s="109" t="s">
        <v>81</v>
      </c>
      <c r="Z6" s="1"/>
      <c r="AA6" s="109"/>
      <c r="AB6" s="109"/>
      <c r="AC6" s="123" t="s">
        <v>82</v>
      </c>
      <c r="AD6" s="1"/>
      <c r="AE6" s="124"/>
      <c r="AF6" s="122"/>
    </row>
    <row r="7" spans="1:32" ht="12.75">
      <c r="A7" s="4"/>
      <c r="B7" s="5"/>
      <c r="C7" s="15" t="s">
        <v>21</v>
      </c>
      <c r="D7" s="121"/>
      <c r="E7" s="109"/>
      <c r="F7" s="109"/>
      <c r="G7" s="122"/>
      <c r="H7" s="109"/>
      <c r="I7" s="109"/>
      <c r="J7" s="109"/>
      <c r="K7" s="109"/>
      <c r="L7" s="121"/>
      <c r="M7" s="124"/>
      <c r="N7" s="124"/>
      <c r="O7" s="122"/>
      <c r="R7" s="4"/>
      <c r="S7" s="5"/>
      <c r="T7" s="15" t="s">
        <v>21</v>
      </c>
      <c r="U7" s="121"/>
      <c r="V7" s="109"/>
      <c r="W7" s="109"/>
      <c r="X7" s="122"/>
      <c r="Y7" s="109"/>
      <c r="Z7" s="109"/>
      <c r="AA7" s="109"/>
      <c r="AB7" s="109"/>
      <c r="AC7" s="121"/>
      <c r="AD7" s="124"/>
      <c r="AE7" s="124"/>
      <c r="AF7" s="122"/>
    </row>
    <row r="8" spans="1:32" ht="13.5" thickBot="1">
      <c r="A8" s="6"/>
      <c r="B8" s="7"/>
      <c r="C8" s="20" t="s">
        <v>74</v>
      </c>
      <c r="D8" s="125" t="s">
        <v>75</v>
      </c>
      <c r="E8" s="114" t="s">
        <v>76</v>
      </c>
      <c r="F8" s="114" t="s">
        <v>77</v>
      </c>
      <c r="G8" s="126" t="s">
        <v>78</v>
      </c>
      <c r="H8" s="125" t="s">
        <v>75</v>
      </c>
      <c r="I8" s="114" t="s">
        <v>76</v>
      </c>
      <c r="J8" s="114" t="s">
        <v>77</v>
      </c>
      <c r="K8" s="126" t="s">
        <v>78</v>
      </c>
      <c r="L8" s="125" t="s">
        <v>75</v>
      </c>
      <c r="M8" s="114" t="s">
        <v>76</v>
      </c>
      <c r="N8" s="114" t="s">
        <v>77</v>
      </c>
      <c r="O8" s="126" t="s">
        <v>78</v>
      </c>
      <c r="R8" s="6"/>
      <c r="S8" s="7"/>
      <c r="T8" s="20" t="s">
        <v>74</v>
      </c>
      <c r="U8" s="125" t="s">
        <v>75</v>
      </c>
      <c r="V8" s="114" t="s">
        <v>76</v>
      </c>
      <c r="W8" s="114" t="s">
        <v>77</v>
      </c>
      <c r="X8" s="126" t="s">
        <v>78</v>
      </c>
      <c r="Y8" s="125" t="s">
        <v>75</v>
      </c>
      <c r="Z8" s="114" t="s">
        <v>76</v>
      </c>
      <c r="AA8" s="114" t="s">
        <v>77</v>
      </c>
      <c r="AB8" s="126" t="s">
        <v>78</v>
      </c>
      <c r="AC8" s="125" t="s">
        <v>75</v>
      </c>
      <c r="AD8" s="114" t="s">
        <v>76</v>
      </c>
      <c r="AE8" s="114" t="s">
        <v>77</v>
      </c>
      <c r="AF8" s="126" t="s">
        <v>78</v>
      </c>
    </row>
    <row r="9" spans="1:32" ht="13.5" thickBot="1">
      <c r="A9" s="9" t="s">
        <v>5</v>
      </c>
      <c r="B9" s="10" t="s">
        <v>10</v>
      </c>
      <c r="C9" s="145">
        <f aca="true" t="shared" si="0" ref="C9:C26">(1*T9+4*C36)/5</f>
        <v>0.03900273225775806</v>
      </c>
      <c r="D9" s="149">
        <v>26.988</v>
      </c>
      <c r="E9" s="150">
        <v>16.8675</v>
      </c>
      <c r="F9" s="150">
        <v>11.9759</v>
      </c>
      <c r="G9" s="150">
        <v>12.3625</v>
      </c>
      <c r="H9" s="167">
        <v>1.82408</v>
      </c>
      <c r="I9" s="150">
        <v>1.14005</v>
      </c>
      <c r="J9" s="150">
        <v>0.809435</v>
      </c>
      <c r="K9" s="153">
        <v>0.83492</v>
      </c>
      <c r="L9" s="150">
        <v>2.19149</v>
      </c>
      <c r="M9" s="150">
        <v>1.22092</v>
      </c>
      <c r="N9" s="150">
        <v>0.787549</v>
      </c>
      <c r="O9" s="153">
        <v>0.70088</v>
      </c>
      <c r="R9" s="9" t="s">
        <v>5</v>
      </c>
      <c r="S9" s="10" t="s">
        <v>10</v>
      </c>
      <c r="T9" s="23">
        <v>0.022745767612561734</v>
      </c>
      <c r="U9" s="149">
        <v>26.988</v>
      </c>
      <c r="V9" s="150">
        <v>16.8675</v>
      </c>
      <c r="W9" s="150">
        <v>11.9759</v>
      </c>
      <c r="X9" s="150">
        <v>12.3625</v>
      </c>
      <c r="Y9" s="149">
        <v>1.82408</v>
      </c>
      <c r="Z9" s="151">
        <v>1.14005</v>
      </c>
      <c r="AA9" s="151">
        <v>0.809435</v>
      </c>
      <c r="AB9" s="152">
        <v>0.83492</v>
      </c>
      <c r="AC9" s="150">
        <v>2.19149</v>
      </c>
      <c r="AD9" s="150">
        <v>1.22092</v>
      </c>
      <c r="AE9" s="150">
        <v>0.787549</v>
      </c>
      <c r="AF9" s="153">
        <v>0.70088</v>
      </c>
    </row>
    <row r="10" spans="1:32" ht="13.5" thickBot="1">
      <c r="A10" s="13" t="s">
        <v>6</v>
      </c>
      <c r="B10" s="14" t="s">
        <v>10</v>
      </c>
      <c r="C10" s="145">
        <f t="shared" si="0"/>
        <v>0.012143709130669597</v>
      </c>
      <c r="D10" s="149">
        <v>21.56</v>
      </c>
      <c r="E10" s="150">
        <v>13.475</v>
      </c>
      <c r="F10" s="150">
        <v>9.668313</v>
      </c>
      <c r="G10" s="150">
        <v>8.983333</v>
      </c>
      <c r="H10" s="167">
        <v>1.504</v>
      </c>
      <c r="I10" s="150">
        <v>0.94</v>
      </c>
      <c r="J10" s="150">
        <v>0.6674</v>
      </c>
      <c r="K10" s="153">
        <v>0.63</v>
      </c>
      <c r="L10" s="150">
        <v>0.989171</v>
      </c>
      <c r="M10" s="150">
        <v>0.567771</v>
      </c>
      <c r="N10" s="150">
        <v>0.379611</v>
      </c>
      <c r="O10" s="153">
        <v>0.361791</v>
      </c>
      <c r="R10" s="13" t="s">
        <v>6</v>
      </c>
      <c r="S10" s="14" t="s">
        <v>10</v>
      </c>
      <c r="T10" s="17">
        <v>0.01928597534691316</v>
      </c>
      <c r="U10" s="115">
        <v>21.56</v>
      </c>
      <c r="V10" s="154">
        <v>13.475</v>
      </c>
      <c r="W10" s="154">
        <v>9.668313</v>
      </c>
      <c r="X10" s="154">
        <v>8.983333</v>
      </c>
      <c r="Y10" s="115">
        <v>1.504</v>
      </c>
      <c r="Z10" s="116">
        <v>0.94</v>
      </c>
      <c r="AA10" s="116">
        <v>0.6674</v>
      </c>
      <c r="AB10" s="117">
        <v>0.63</v>
      </c>
      <c r="AC10" s="154">
        <v>0.989171</v>
      </c>
      <c r="AD10" s="154">
        <v>0.567771</v>
      </c>
      <c r="AE10" s="154">
        <v>0.379611</v>
      </c>
      <c r="AF10" s="155">
        <v>0.361791</v>
      </c>
    </row>
    <row r="11" spans="1:32" ht="12.75">
      <c r="A11" s="4" t="s">
        <v>7</v>
      </c>
      <c r="B11" s="5" t="s">
        <v>10</v>
      </c>
      <c r="C11" s="168">
        <f t="shared" si="0"/>
        <v>0.06511645035795618</v>
      </c>
      <c r="D11" s="156">
        <v>19.593632</v>
      </c>
      <c r="E11" s="157">
        <v>12.24602</v>
      </c>
      <c r="F11" s="157">
        <v>8.786519</v>
      </c>
      <c r="G11" s="157">
        <v>8.07324</v>
      </c>
      <c r="H11" s="158">
        <v>1.326704</v>
      </c>
      <c r="I11" s="157">
        <v>0.82919</v>
      </c>
      <c r="J11" s="157">
        <v>0.594944</v>
      </c>
      <c r="K11" s="159">
        <v>0.546647</v>
      </c>
      <c r="L11" s="157">
        <v>0.6729710000000001</v>
      </c>
      <c r="M11" s="157">
        <v>0.397771</v>
      </c>
      <c r="N11" s="157">
        <v>0.274891</v>
      </c>
      <c r="O11" s="159">
        <v>0.331791</v>
      </c>
      <c r="R11" s="4" t="s">
        <v>7</v>
      </c>
      <c r="S11" s="5" t="s">
        <v>10</v>
      </c>
      <c r="T11" s="16">
        <v>0.0909567862218111</v>
      </c>
      <c r="U11" s="156">
        <v>19.593632</v>
      </c>
      <c r="V11" s="157">
        <v>12.24602</v>
      </c>
      <c r="W11" s="157">
        <v>8.786519</v>
      </c>
      <c r="X11" s="157">
        <v>8.07324</v>
      </c>
      <c r="Y11" s="158">
        <v>1.326704</v>
      </c>
      <c r="Z11" s="157">
        <v>0.82919</v>
      </c>
      <c r="AA11" s="157">
        <v>0.594944</v>
      </c>
      <c r="AB11" s="157">
        <v>0.546647</v>
      </c>
      <c r="AC11" s="158">
        <v>0.6729710000000001</v>
      </c>
      <c r="AD11" s="157">
        <v>0.397771</v>
      </c>
      <c r="AE11" s="157">
        <v>0.274891</v>
      </c>
      <c r="AF11" s="159">
        <v>0.331791</v>
      </c>
    </row>
    <row r="12" spans="1:32" ht="12.75">
      <c r="A12" s="4"/>
      <c r="B12" s="5" t="s">
        <v>11</v>
      </c>
      <c r="C12" s="169">
        <f t="shared" si="0"/>
        <v>0.0009576549615019182</v>
      </c>
      <c r="D12" s="160">
        <v>19.593632</v>
      </c>
      <c r="E12" s="161">
        <v>12.24602</v>
      </c>
      <c r="F12" s="161">
        <v>8.786519</v>
      </c>
      <c r="G12" s="161">
        <v>8.07324</v>
      </c>
      <c r="H12" s="162">
        <v>3.918726</v>
      </c>
      <c r="I12" s="161">
        <v>2.449204</v>
      </c>
      <c r="J12" s="161">
        <v>1.757304</v>
      </c>
      <c r="K12" s="163">
        <v>1.614648</v>
      </c>
      <c r="L12" s="161">
        <v>0.43117099999999997</v>
      </c>
      <c r="M12" s="161">
        <v>0.267771</v>
      </c>
      <c r="N12" s="161">
        <v>0.194811</v>
      </c>
      <c r="O12" s="163">
        <v>0.221791</v>
      </c>
      <c r="R12" s="4"/>
      <c r="S12" s="5" t="s">
        <v>11</v>
      </c>
      <c r="T12" s="17">
        <v>0</v>
      </c>
      <c r="U12" s="160">
        <v>19.593632</v>
      </c>
      <c r="V12" s="161">
        <v>12.24602</v>
      </c>
      <c r="W12" s="161">
        <v>8.786519</v>
      </c>
      <c r="X12" s="161">
        <v>8.07324</v>
      </c>
      <c r="Y12" s="162">
        <v>3.918726</v>
      </c>
      <c r="Z12" s="161">
        <v>2.449204</v>
      </c>
      <c r="AA12" s="161">
        <v>1.757304</v>
      </c>
      <c r="AB12" s="161">
        <v>1.614648</v>
      </c>
      <c r="AC12" s="162">
        <v>0.43117099999999997</v>
      </c>
      <c r="AD12" s="161">
        <v>0.267771</v>
      </c>
      <c r="AE12" s="161">
        <v>0.194811</v>
      </c>
      <c r="AF12" s="163">
        <v>0.221791</v>
      </c>
    </row>
    <row r="13" spans="1:32" ht="13.5" thickBot="1">
      <c r="A13" s="4"/>
      <c r="B13" s="5" t="s">
        <v>12</v>
      </c>
      <c r="C13" s="170">
        <f t="shared" si="0"/>
        <v>0</v>
      </c>
      <c r="D13" s="115">
        <v>19.593632</v>
      </c>
      <c r="E13" s="154">
        <v>12.24602</v>
      </c>
      <c r="F13" s="154">
        <v>8.786519</v>
      </c>
      <c r="G13" s="154">
        <v>8.07324</v>
      </c>
      <c r="H13" s="164">
        <v>3.918726</v>
      </c>
      <c r="I13" s="154">
        <v>2.449204</v>
      </c>
      <c r="J13" s="154">
        <v>1.757304</v>
      </c>
      <c r="K13" s="155">
        <v>1.614648</v>
      </c>
      <c r="L13" s="154">
        <v>0.161471</v>
      </c>
      <c r="M13" s="154">
        <v>0.122771</v>
      </c>
      <c r="N13" s="154">
        <v>0.105491</v>
      </c>
      <c r="O13" s="155">
        <v>0.08679100000000001</v>
      </c>
      <c r="R13" s="4"/>
      <c r="S13" s="5" t="s">
        <v>12</v>
      </c>
      <c r="T13" s="18">
        <v>0</v>
      </c>
      <c r="U13" s="115">
        <v>19.593632</v>
      </c>
      <c r="V13" s="154">
        <v>12.24602</v>
      </c>
      <c r="W13" s="154">
        <v>8.786519</v>
      </c>
      <c r="X13" s="154">
        <v>8.07324</v>
      </c>
      <c r="Y13" s="164">
        <v>3.918726</v>
      </c>
      <c r="Z13" s="154">
        <v>2.449204</v>
      </c>
      <c r="AA13" s="154">
        <v>1.757304</v>
      </c>
      <c r="AB13" s="154">
        <v>1.614648</v>
      </c>
      <c r="AC13" s="164">
        <v>0.161471</v>
      </c>
      <c r="AD13" s="154">
        <v>0.122771</v>
      </c>
      <c r="AE13" s="154">
        <v>0.105491</v>
      </c>
      <c r="AF13" s="155">
        <v>0.08679100000000001</v>
      </c>
    </row>
    <row r="14" spans="1:32" ht="12.75">
      <c r="A14" s="9" t="s">
        <v>0</v>
      </c>
      <c r="B14" s="10" t="s">
        <v>10</v>
      </c>
      <c r="C14" s="168">
        <f t="shared" si="0"/>
        <v>0.08675716140662279</v>
      </c>
      <c r="D14" s="156">
        <v>17.236816</v>
      </c>
      <c r="E14" s="157">
        <v>10.77301</v>
      </c>
      <c r="F14" s="157">
        <v>7.729635</v>
      </c>
      <c r="G14" s="157">
        <v>6.3293</v>
      </c>
      <c r="H14" s="158">
        <v>1.167121</v>
      </c>
      <c r="I14" s="157">
        <v>0.729451</v>
      </c>
      <c r="J14" s="157">
        <v>0.523381</v>
      </c>
      <c r="K14" s="159">
        <v>0.428563</v>
      </c>
      <c r="L14" s="157">
        <v>0.524171</v>
      </c>
      <c r="M14" s="157">
        <v>0.317771</v>
      </c>
      <c r="N14" s="157">
        <v>0.225611</v>
      </c>
      <c r="O14" s="159">
        <v>0.241791</v>
      </c>
      <c r="R14" s="9" t="s">
        <v>0</v>
      </c>
      <c r="S14" s="10" t="s">
        <v>10</v>
      </c>
      <c r="T14" s="17">
        <v>0.17206425896346253</v>
      </c>
      <c r="U14" s="160">
        <v>17.236816</v>
      </c>
      <c r="V14" s="161">
        <v>10.77301</v>
      </c>
      <c r="W14" s="161">
        <v>7.729635</v>
      </c>
      <c r="X14" s="161">
        <v>6.3293</v>
      </c>
      <c r="Y14" s="162">
        <v>1.167121</v>
      </c>
      <c r="Z14" s="161">
        <v>0.729451</v>
      </c>
      <c r="AA14" s="161">
        <v>0.523381</v>
      </c>
      <c r="AB14" s="161">
        <v>0.428563</v>
      </c>
      <c r="AC14" s="162">
        <v>0.524171</v>
      </c>
      <c r="AD14" s="161">
        <v>0.317771</v>
      </c>
      <c r="AE14" s="161">
        <v>0.225611</v>
      </c>
      <c r="AF14" s="163">
        <v>0.241791</v>
      </c>
    </row>
    <row r="15" spans="1:32" ht="12.75">
      <c r="A15" s="4"/>
      <c r="B15" s="5" t="s">
        <v>11</v>
      </c>
      <c r="C15" s="169">
        <f t="shared" si="0"/>
        <v>0.057556139729513</v>
      </c>
      <c r="D15" s="160">
        <v>17.236816</v>
      </c>
      <c r="E15" s="161">
        <v>10.77301</v>
      </c>
      <c r="F15" s="161">
        <v>7.729635</v>
      </c>
      <c r="G15" s="161">
        <v>6.3293</v>
      </c>
      <c r="H15" s="162">
        <v>3.447363</v>
      </c>
      <c r="I15" s="161">
        <v>2.154602</v>
      </c>
      <c r="J15" s="161">
        <v>1.545927</v>
      </c>
      <c r="K15" s="163">
        <v>1.26586</v>
      </c>
      <c r="L15" s="161">
        <v>0.338171</v>
      </c>
      <c r="M15" s="161">
        <v>0.217771</v>
      </c>
      <c r="N15" s="161">
        <v>0.16401100000000002</v>
      </c>
      <c r="O15" s="163">
        <v>0.171791</v>
      </c>
      <c r="R15" s="4"/>
      <c r="S15" s="5" t="s">
        <v>11</v>
      </c>
      <c r="T15" s="17">
        <v>0.18088034802756603</v>
      </c>
      <c r="U15" s="160">
        <v>17.236816</v>
      </c>
      <c r="V15" s="161">
        <v>10.77301</v>
      </c>
      <c r="W15" s="161">
        <v>7.729635</v>
      </c>
      <c r="X15" s="161">
        <v>6.3293</v>
      </c>
      <c r="Y15" s="162">
        <v>3.447363</v>
      </c>
      <c r="Z15" s="161">
        <v>2.154602</v>
      </c>
      <c r="AA15" s="161">
        <v>1.545927</v>
      </c>
      <c r="AB15" s="161">
        <v>1.26586</v>
      </c>
      <c r="AC15" s="162">
        <v>0.338171</v>
      </c>
      <c r="AD15" s="161">
        <v>0.217771</v>
      </c>
      <c r="AE15" s="161">
        <v>0.16401100000000002</v>
      </c>
      <c r="AF15" s="163">
        <v>0.171791</v>
      </c>
    </row>
    <row r="16" spans="1:32" ht="12.75">
      <c r="A16" s="4"/>
      <c r="B16" s="5" t="s">
        <v>12</v>
      </c>
      <c r="C16" s="169">
        <f t="shared" si="0"/>
        <v>0</v>
      </c>
      <c r="D16" s="160">
        <v>17.236816</v>
      </c>
      <c r="E16" s="161">
        <v>10.77301</v>
      </c>
      <c r="F16" s="161">
        <v>7.729635</v>
      </c>
      <c r="G16" s="161">
        <v>6.3293</v>
      </c>
      <c r="H16" s="162">
        <v>3.447363</v>
      </c>
      <c r="I16" s="161">
        <v>2.154602</v>
      </c>
      <c r="J16" s="161">
        <v>1.545927</v>
      </c>
      <c r="K16" s="163">
        <v>1.26586</v>
      </c>
      <c r="L16" s="161">
        <v>0.161471</v>
      </c>
      <c r="M16" s="161">
        <v>0.122771</v>
      </c>
      <c r="N16" s="161">
        <v>0.105491</v>
      </c>
      <c r="O16" s="163">
        <v>0.08679100000000001</v>
      </c>
      <c r="R16" s="4"/>
      <c r="S16" s="5" t="s">
        <v>12</v>
      </c>
      <c r="T16" s="17">
        <v>0</v>
      </c>
      <c r="U16" s="160">
        <v>17.236816</v>
      </c>
      <c r="V16" s="161">
        <v>10.77301</v>
      </c>
      <c r="W16" s="161">
        <v>7.729635</v>
      </c>
      <c r="X16" s="161">
        <v>6.3293</v>
      </c>
      <c r="Y16" s="162">
        <v>3.447363</v>
      </c>
      <c r="Z16" s="161">
        <v>2.154602</v>
      </c>
      <c r="AA16" s="161">
        <v>1.545927</v>
      </c>
      <c r="AB16" s="161">
        <v>1.26586</v>
      </c>
      <c r="AC16" s="162">
        <v>0.161471</v>
      </c>
      <c r="AD16" s="161">
        <v>0.122771</v>
      </c>
      <c r="AE16" s="161">
        <v>0.105491</v>
      </c>
      <c r="AF16" s="163">
        <v>0.08679100000000001</v>
      </c>
    </row>
    <row r="17" spans="1:32" ht="13.5" thickBot="1">
      <c r="A17" s="6"/>
      <c r="B17" s="7" t="s">
        <v>13</v>
      </c>
      <c r="C17" s="170">
        <f t="shared" si="0"/>
        <v>0</v>
      </c>
      <c r="D17" s="115">
        <v>10.34209</v>
      </c>
      <c r="E17" s="154">
        <v>6.463806</v>
      </c>
      <c r="F17" s="154">
        <v>4.637781</v>
      </c>
      <c r="G17" s="154">
        <v>3.79758</v>
      </c>
      <c r="H17" s="164">
        <v>2.068418</v>
      </c>
      <c r="I17" s="154">
        <v>1.292761</v>
      </c>
      <c r="J17" s="154">
        <v>0.927556</v>
      </c>
      <c r="K17" s="155">
        <v>0.759516</v>
      </c>
      <c r="L17" s="154">
        <v>0.161471</v>
      </c>
      <c r="M17" s="154">
        <v>0.122771</v>
      </c>
      <c r="N17" s="154">
        <v>0.105491</v>
      </c>
      <c r="O17" s="155">
        <v>0.08679100000000001</v>
      </c>
      <c r="R17" s="6"/>
      <c r="S17" s="7" t="s">
        <v>13</v>
      </c>
      <c r="T17" s="17">
        <v>0</v>
      </c>
      <c r="U17" s="160">
        <v>10.34209</v>
      </c>
      <c r="V17" s="161">
        <v>6.463806</v>
      </c>
      <c r="W17" s="161">
        <v>4.637781</v>
      </c>
      <c r="X17" s="161">
        <v>3.79758</v>
      </c>
      <c r="Y17" s="162">
        <v>2.068418</v>
      </c>
      <c r="Z17" s="161">
        <v>1.292761</v>
      </c>
      <c r="AA17" s="161">
        <v>0.927556</v>
      </c>
      <c r="AB17" s="161">
        <v>0.759516</v>
      </c>
      <c r="AC17" s="162">
        <v>0.161471</v>
      </c>
      <c r="AD17" s="161">
        <v>0.122771</v>
      </c>
      <c r="AE17" s="161">
        <v>0.105491</v>
      </c>
      <c r="AF17" s="163">
        <v>0.08679100000000001</v>
      </c>
    </row>
    <row r="18" spans="1:32" ht="12.75">
      <c r="A18" s="9" t="s">
        <v>1</v>
      </c>
      <c r="B18" s="10" t="s">
        <v>14</v>
      </c>
      <c r="C18" s="168">
        <f t="shared" si="0"/>
        <v>0.06658488109685193</v>
      </c>
      <c r="D18" s="156">
        <v>15.92</v>
      </c>
      <c r="E18" s="157">
        <v>9.95</v>
      </c>
      <c r="F18" s="157">
        <v>7.139125</v>
      </c>
      <c r="G18" s="157">
        <v>6.8</v>
      </c>
      <c r="H18" s="158">
        <v>3.184</v>
      </c>
      <c r="I18" s="157">
        <v>1.99</v>
      </c>
      <c r="J18" s="157">
        <v>1.427825</v>
      </c>
      <c r="K18" s="159">
        <v>1.36</v>
      </c>
      <c r="L18" s="157">
        <v>0.300971</v>
      </c>
      <c r="M18" s="157">
        <v>0.197771</v>
      </c>
      <c r="N18" s="157">
        <v>0.151691</v>
      </c>
      <c r="O18" s="159">
        <v>0.151791</v>
      </c>
      <c r="R18" s="9" t="s">
        <v>1</v>
      </c>
      <c r="S18" s="10" t="s">
        <v>14</v>
      </c>
      <c r="T18" s="16">
        <v>0.03820019713898016</v>
      </c>
      <c r="U18" s="156">
        <v>15.92</v>
      </c>
      <c r="V18" s="157">
        <v>9.95</v>
      </c>
      <c r="W18" s="157">
        <v>7.139125</v>
      </c>
      <c r="X18" s="157">
        <v>6.8</v>
      </c>
      <c r="Y18" s="158">
        <v>3.184</v>
      </c>
      <c r="Z18" s="157">
        <v>1.99</v>
      </c>
      <c r="AA18" s="157">
        <v>1.427825</v>
      </c>
      <c r="AB18" s="157">
        <v>1.36</v>
      </c>
      <c r="AC18" s="158">
        <v>0.300971</v>
      </c>
      <c r="AD18" s="157">
        <v>0.197771</v>
      </c>
      <c r="AE18" s="157">
        <v>0.151691</v>
      </c>
      <c r="AF18" s="159">
        <v>0.151791</v>
      </c>
    </row>
    <row r="19" spans="1:32" ht="12.75">
      <c r="A19" s="4"/>
      <c r="B19" s="5" t="s">
        <v>15</v>
      </c>
      <c r="C19" s="169">
        <f t="shared" si="0"/>
        <v>0.026022478371233136</v>
      </c>
      <c r="D19" s="160">
        <v>12.36</v>
      </c>
      <c r="E19" s="161">
        <v>7.725</v>
      </c>
      <c r="F19" s="161">
        <v>5.542688</v>
      </c>
      <c r="G19" s="161">
        <v>3.35</v>
      </c>
      <c r="H19" s="162">
        <v>0.4326</v>
      </c>
      <c r="I19" s="161">
        <v>0.270375</v>
      </c>
      <c r="J19" s="161">
        <v>0.193994</v>
      </c>
      <c r="K19" s="163">
        <v>0.11725</v>
      </c>
      <c r="L19" s="161">
        <v>0.24517100000000003</v>
      </c>
      <c r="M19" s="161">
        <v>0.167771</v>
      </c>
      <c r="N19" s="161">
        <v>0.133211</v>
      </c>
      <c r="O19" s="163">
        <v>0.10179099999999999</v>
      </c>
      <c r="R19" s="4"/>
      <c r="S19" s="5" t="s">
        <v>15</v>
      </c>
      <c r="T19" s="17">
        <v>0.11460059141694046</v>
      </c>
      <c r="U19" s="160">
        <v>12.36</v>
      </c>
      <c r="V19" s="161">
        <v>7.725</v>
      </c>
      <c r="W19" s="161">
        <v>5.542688</v>
      </c>
      <c r="X19" s="161">
        <v>3.35</v>
      </c>
      <c r="Y19" s="162">
        <v>0.4326</v>
      </c>
      <c r="Z19" s="161">
        <v>0.270375</v>
      </c>
      <c r="AA19" s="161">
        <v>0.193994</v>
      </c>
      <c r="AB19" s="161">
        <v>0.11725</v>
      </c>
      <c r="AC19" s="162">
        <v>0.24517100000000003</v>
      </c>
      <c r="AD19" s="161">
        <v>0.167771</v>
      </c>
      <c r="AE19" s="161">
        <v>0.133211</v>
      </c>
      <c r="AF19" s="163">
        <v>0.10179099999999999</v>
      </c>
    </row>
    <row r="20" spans="1:32" ht="13.5" thickBot="1">
      <c r="A20" s="6"/>
      <c r="B20" s="7" t="s">
        <v>19</v>
      </c>
      <c r="C20" s="170">
        <f t="shared" si="0"/>
        <v>0</v>
      </c>
      <c r="D20" s="115">
        <v>12.56</v>
      </c>
      <c r="E20" s="154">
        <v>7.85</v>
      </c>
      <c r="F20" s="154">
        <v>5.632375</v>
      </c>
      <c r="G20" s="154">
        <v>5.233333333</v>
      </c>
      <c r="H20" s="164">
        <v>1.230933713</v>
      </c>
      <c r="I20" s="154">
        <v>0.769333571</v>
      </c>
      <c r="J20" s="154">
        <v>0.551996837</v>
      </c>
      <c r="K20" s="155">
        <v>0.427407539</v>
      </c>
      <c r="L20" s="154">
        <v>0.161471</v>
      </c>
      <c r="M20" s="154">
        <v>0.122771</v>
      </c>
      <c r="N20" s="154">
        <v>0.105491</v>
      </c>
      <c r="O20" s="155">
        <v>0.08679100000000001</v>
      </c>
      <c r="R20" s="6"/>
      <c r="S20" s="7" t="s">
        <v>19</v>
      </c>
      <c r="T20" s="18">
        <v>0</v>
      </c>
      <c r="U20" s="115">
        <v>11.37514</v>
      </c>
      <c r="V20" s="154">
        <v>7.109462</v>
      </c>
      <c r="W20" s="154">
        <v>5.047718</v>
      </c>
      <c r="X20" s="154">
        <v>3.768298</v>
      </c>
      <c r="Y20" s="164">
        <v>1.023763</v>
      </c>
      <c r="Z20" s="154">
        <v>0.639852</v>
      </c>
      <c r="AA20" s="154">
        <v>0.454295</v>
      </c>
      <c r="AB20" s="155">
        <v>0.339147</v>
      </c>
      <c r="AC20" s="154">
        <v>0.17127900000000001</v>
      </c>
      <c r="AD20" s="154">
        <v>0.134785</v>
      </c>
      <c r="AE20" s="154">
        <v>0.11849</v>
      </c>
      <c r="AF20" s="155">
        <v>0.066216</v>
      </c>
    </row>
    <row r="21" spans="1:32" ht="12.75">
      <c r="A21" s="9" t="s">
        <v>2</v>
      </c>
      <c r="B21" s="10" t="s">
        <v>14</v>
      </c>
      <c r="C21" s="168">
        <f t="shared" si="0"/>
        <v>0.09948622257776027</v>
      </c>
      <c r="D21" s="156">
        <v>9.244346</v>
      </c>
      <c r="E21" s="157">
        <v>5.777716</v>
      </c>
      <c r="F21" s="157">
        <v>4.145511</v>
      </c>
      <c r="G21" s="157">
        <v>4.567164</v>
      </c>
      <c r="H21" s="158">
        <v>1.848869</v>
      </c>
      <c r="I21" s="157">
        <v>1.155543</v>
      </c>
      <c r="J21" s="157">
        <v>0.829102</v>
      </c>
      <c r="K21" s="159">
        <v>0.913433</v>
      </c>
      <c r="L21" s="157">
        <v>0.300971</v>
      </c>
      <c r="M21" s="157">
        <v>0.197771</v>
      </c>
      <c r="N21" s="157">
        <v>0.151691</v>
      </c>
      <c r="O21" s="159">
        <v>0.151791</v>
      </c>
      <c r="R21" s="9" t="s">
        <v>2</v>
      </c>
      <c r="S21" s="10" t="s">
        <v>14</v>
      </c>
      <c r="T21" s="17">
        <v>0.027094955645382356</v>
      </c>
      <c r="U21" s="160">
        <v>9.244346</v>
      </c>
      <c r="V21" s="161">
        <v>5.777716</v>
      </c>
      <c r="W21" s="161">
        <v>4.145511</v>
      </c>
      <c r="X21" s="161">
        <v>4.567164</v>
      </c>
      <c r="Y21" s="162">
        <v>1.848869</v>
      </c>
      <c r="Z21" s="161">
        <v>1.155543</v>
      </c>
      <c r="AA21" s="161">
        <v>0.829102</v>
      </c>
      <c r="AB21" s="161">
        <v>0.913433</v>
      </c>
      <c r="AC21" s="162">
        <v>0.300971</v>
      </c>
      <c r="AD21" s="161">
        <v>0.197771</v>
      </c>
      <c r="AE21" s="161">
        <v>0.151691</v>
      </c>
      <c r="AF21" s="163">
        <v>0.151791</v>
      </c>
    </row>
    <row r="22" spans="1:32" ht="13.5" thickBot="1">
      <c r="A22" s="4"/>
      <c r="B22" s="5" t="s">
        <v>15</v>
      </c>
      <c r="C22" s="170">
        <f t="shared" si="0"/>
        <v>0.3490359182713278</v>
      </c>
      <c r="D22" s="115">
        <v>7.177143</v>
      </c>
      <c r="E22" s="154">
        <v>4.485714</v>
      </c>
      <c r="F22" s="154">
        <v>3.2185</v>
      </c>
      <c r="G22" s="154">
        <v>2.25</v>
      </c>
      <c r="H22" s="164">
        <v>0.2512</v>
      </c>
      <c r="I22" s="154">
        <v>0.157</v>
      </c>
      <c r="J22" s="154">
        <v>0.112648</v>
      </c>
      <c r="K22" s="155">
        <v>0.07875</v>
      </c>
      <c r="L22" s="154">
        <v>0.24517100000000003</v>
      </c>
      <c r="M22" s="154">
        <v>0.167771</v>
      </c>
      <c r="N22" s="154">
        <v>0.133211</v>
      </c>
      <c r="O22" s="155">
        <v>0.10179099999999999</v>
      </c>
      <c r="R22" s="4"/>
      <c r="S22" s="5" t="s">
        <v>15</v>
      </c>
      <c r="T22" s="17">
        <v>0.3341711196263824</v>
      </c>
      <c r="U22" s="160">
        <v>7.177143</v>
      </c>
      <c r="V22" s="161">
        <v>4.485714</v>
      </c>
      <c r="W22" s="161">
        <v>3.2185</v>
      </c>
      <c r="X22" s="161">
        <v>2.25</v>
      </c>
      <c r="Y22" s="162">
        <v>0.2512</v>
      </c>
      <c r="Z22" s="161">
        <v>0.157</v>
      </c>
      <c r="AA22" s="161">
        <v>0.112648</v>
      </c>
      <c r="AB22" s="161">
        <v>0.07875</v>
      </c>
      <c r="AC22" s="162">
        <v>0.24517100000000003</v>
      </c>
      <c r="AD22" s="161">
        <v>0.167771</v>
      </c>
      <c r="AE22" s="161">
        <v>0.133211</v>
      </c>
      <c r="AF22" s="163">
        <v>0.10179099999999999</v>
      </c>
    </row>
    <row r="23" spans="1:32" ht="12.75">
      <c r="A23" s="9" t="s">
        <v>4</v>
      </c>
      <c r="B23" s="10" t="s">
        <v>17</v>
      </c>
      <c r="C23" s="168">
        <f t="shared" si="0"/>
        <v>0</v>
      </c>
      <c r="D23" s="156">
        <v>7.177143</v>
      </c>
      <c r="E23" s="157">
        <v>4.485714</v>
      </c>
      <c r="F23" s="157">
        <v>3.2185</v>
      </c>
      <c r="G23" s="157">
        <v>2.25</v>
      </c>
      <c r="H23" s="158">
        <v>1.435429</v>
      </c>
      <c r="I23" s="157">
        <v>0.897143</v>
      </c>
      <c r="J23" s="157">
        <v>0.6437</v>
      </c>
      <c r="K23" s="159">
        <v>0.45</v>
      </c>
      <c r="L23" s="157">
        <v>0.175295</v>
      </c>
      <c r="M23" s="157">
        <v>0.128855</v>
      </c>
      <c r="N23" s="157">
        <v>0.10811899999999999</v>
      </c>
      <c r="O23" s="159">
        <v>0.094025</v>
      </c>
      <c r="R23" s="9" t="s">
        <v>4</v>
      </c>
      <c r="S23" s="10" t="s">
        <v>17</v>
      </c>
      <c r="T23" s="24">
        <v>0</v>
      </c>
      <c r="U23" s="156">
        <v>7.177143</v>
      </c>
      <c r="V23" s="157">
        <v>4.485714</v>
      </c>
      <c r="W23" s="157">
        <v>3.2185</v>
      </c>
      <c r="X23" s="157">
        <v>2.25</v>
      </c>
      <c r="Y23" s="158">
        <v>1.435429</v>
      </c>
      <c r="Z23" s="157">
        <v>0.897143</v>
      </c>
      <c r="AA23" s="157">
        <v>0.6437</v>
      </c>
      <c r="AB23" s="157">
        <v>0.45</v>
      </c>
      <c r="AC23" s="158">
        <v>0.175295</v>
      </c>
      <c r="AD23" s="157">
        <v>0.128855</v>
      </c>
      <c r="AE23" s="157">
        <v>0.10811899999999999</v>
      </c>
      <c r="AF23" s="159">
        <v>0.094025</v>
      </c>
    </row>
    <row r="24" spans="1:32" ht="12.75">
      <c r="A24" s="4"/>
      <c r="B24" s="5" t="s">
        <v>18</v>
      </c>
      <c r="C24" s="169">
        <f t="shared" si="0"/>
        <v>0</v>
      </c>
      <c r="D24" s="160">
        <v>3.5072</v>
      </c>
      <c r="E24" s="161">
        <v>2.192</v>
      </c>
      <c r="F24" s="161">
        <v>1.57276</v>
      </c>
      <c r="G24" s="161">
        <v>1.461333333</v>
      </c>
      <c r="H24" s="162">
        <v>0.17536</v>
      </c>
      <c r="I24" s="161">
        <v>0.1096</v>
      </c>
      <c r="J24" s="161">
        <v>0.078638</v>
      </c>
      <c r="K24" s="163">
        <v>0.073066667</v>
      </c>
      <c r="L24" s="161">
        <v>0.161471</v>
      </c>
      <c r="M24" s="161">
        <v>0.122771</v>
      </c>
      <c r="N24" s="161">
        <v>0.105491</v>
      </c>
      <c r="O24" s="163">
        <v>0.08679100000000001</v>
      </c>
      <c r="R24" s="4"/>
      <c r="S24" s="5" t="s">
        <v>18</v>
      </c>
      <c r="T24" s="25">
        <v>0</v>
      </c>
      <c r="U24" s="160">
        <v>3.5072</v>
      </c>
      <c r="V24" s="161">
        <v>2.192</v>
      </c>
      <c r="W24" s="161">
        <v>1.57276</v>
      </c>
      <c r="X24" s="161">
        <v>1.461333</v>
      </c>
      <c r="Y24" s="162">
        <v>0.17536</v>
      </c>
      <c r="Z24" s="161">
        <v>0.1096</v>
      </c>
      <c r="AA24" s="161">
        <v>0.078638</v>
      </c>
      <c r="AB24" s="161">
        <v>0.073067</v>
      </c>
      <c r="AC24" s="162">
        <v>0.161471</v>
      </c>
      <c r="AD24" s="161">
        <v>0.122771</v>
      </c>
      <c r="AE24" s="161">
        <v>0.105491</v>
      </c>
      <c r="AF24" s="163">
        <v>0.08679100000000001</v>
      </c>
    </row>
    <row r="25" spans="1:32" ht="13.5" thickBot="1">
      <c r="A25" s="4"/>
      <c r="B25" s="5" t="s">
        <v>19</v>
      </c>
      <c r="C25" s="170">
        <f t="shared" si="0"/>
        <v>0</v>
      </c>
      <c r="D25" s="115">
        <v>12.56</v>
      </c>
      <c r="E25" s="154">
        <v>7.85</v>
      </c>
      <c r="F25" s="154">
        <v>5.632375</v>
      </c>
      <c r="G25" s="154">
        <v>5.233333333</v>
      </c>
      <c r="H25" s="164">
        <v>1.230933713</v>
      </c>
      <c r="I25" s="154">
        <v>0.769333571</v>
      </c>
      <c r="J25" s="154">
        <v>0.551996837</v>
      </c>
      <c r="K25" s="155">
        <v>0.427407539</v>
      </c>
      <c r="L25" s="154">
        <v>0.161471</v>
      </c>
      <c r="M25" s="154">
        <v>0.122771</v>
      </c>
      <c r="N25" s="154">
        <v>0.105491</v>
      </c>
      <c r="O25" s="155">
        <v>0.08679100000000001</v>
      </c>
      <c r="R25" s="4"/>
      <c r="S25" s="5" t="s">
        <v>19</v>
      </c>
      <c r="T25" s="26">
        <v>0</v>
      </c>
      <c r="U25" s="115">
        <v>11.37514</v>
      </c>
      <c r="V25" s="154">
        <v>7.109462</v>
      </c>
      <c r="W25" s="154">
        <v>5.047718</v>
      </c>
      <c r="X25" s="154">
        <v>3.768298</v>
      </c>
      <c r="Y25" s="164">
        <v>1.023763</v>
      </c>
      <c r="Z25" s="154">
        <v>0.639852</v>
      </c>
      <c r="AA25" s="154">
        <v>0.454295</v>
      </c>
      <c r="AB25" s="154">
        <v>0.339147</v>
      </c>
      <c r="AC25" s="164">
        <v>0.17127900000000001</v>
      </c>
      <c r="AD25" s="154">
        <v>0.134785</v>
      </c>
      <c r="AE25" s="154">
        <v>0.11849</v>
      </c>
      <c r="AF25" s="155">
        <v>0.066216</v>
      </c>
    </row>
    <row r="26" spans="1:32" ht="13.5" thickBot="1">
      <c r="A26" s="11" t="s">
        <v>3</v>
      </c>
      <c r="B26" s="12" t="s">
        <v>16</v>
      </c>
      <c r="C26" s="145">
        <f t="shared" si="0"/>
        <v>0.19733665183880528</v>
      </c>
      <c r="D26" s="156">
        <v>1.4368</v>
      </c>
      <c r="E26" s="165">
        <v>0.898</v>
      </c>
      <c r="F26" s="165">
        <v>0.63758</v>
      </c>
      <c r="G26" s="159">
        <v>0.45</v>
      </c>
      <c r="H26" s="156">
        <v>0.0512</v>
      </c>
      <c r="I26" s="165">
        <v>0.032</v>
      </c>
      <c r="J26" s="165">
        <v>0.02272</v>
      </c>
      <c r="K26" s="159">
        <v>0.016</v>
      </c>
      <c r="L26" s="156">
        <v>0.161471</v>
      </c>
      <c r="M26" s="165">
        <v>0.122771</v>
      </c>
      <c r="N26" s="165">
        <v>0.105491</v>
      </c>
      <c r="O26" s="159">
        <v>0.08679100000000001</v>
      </c>
      <c r="R26" s="11" t="s">
        <v>3</v>
      </c>
      <c r="S26" s="12" t="s">
        <v>16</v>
      </c>
      <c r="T26" s="18">
        <v>0</v>
      </c>
      <c r="U26" s="156">
        <v>1.1116024559178497</v>
      </c>
      <c r="V26" s="165">
        <v>0.694751534948656</v>
      </c>
      <c r="W26" s="165">
        <v>0.49327358981354574</v>
      </c>
      <c r="X26" s="159">
        <v>0.41903851989515556</v>
      </c>
      <c r="Y26" s="156">
        <v>0.38906085957124736</v>
      </c>
      <c r="Z26" s="165">
        <v>0.2431630372320296</v>
      </c>
      <c r="AA26" s="165">
        <v>0.172645756434741</v>
      </c>
      <c r="AB26" s="159">
        <v>0.14666348196330445</v>
      </c>
      <c r="AC26" s="166">
        <v>0.10745329423801427</v>
      </c>
      <c r="AD26" s="166">
        <v>0.10745329423801427</v>
      </c>
      <c r="AE26" s="166">
        <v>0.10745329423801427</v>
      </c>
      <c r="AF26" s="163">
        <v>0.05972953304119903</v>
      </c>
    </row>
    <row r="27" spans="1:32" ht="13.5" thickBot="1">
      <c r="A27" s="110"/>
      <c r="B27" s="111" t="s">
        <v>20</v>
      </c>
      <c r="C27" s="180">
        <f>SUM(C9:C26)</f>
        <v>1</v>
      </c>
      <c r="D27" s="129">
        <f aca="true" t="shared" si="1" ref="D27:O27">(1*U27+4*D54)/5</f>
        <v>10.122352437292886</v>
      </c>
      <c r="E27" s="131">
        <f t="shared" si="1"/>
        <v>6.326470117548029</v>
      </c>
      <c r="F27" s="131">
        <f t="shared" si="1"/>
        <v>4.533279086840983</v>
      </c>
      <c r="G27" s="171">
        <f t="shared" si="1"/>
        <v>3.90044141029613</v>
      </c>
      <c r="H27" s="129">
        <f t="shared" si="1"/>
        <v>1.0508786649120072</v>
      </c>
      <c r="I27" s="131">
        <f t="shared" si="1"/>
        <v>0.6567991931020933</v>
      </c>
      <c r="J27" s="131">
        <f t="shared" si="1"/>
        <v>0.47047458299625083</v>
      </c>
      <c r="K27" s="171">
        <f t="shared" si="1"/>
        <v>0.4283048419481254</v>
      </c>
      <c r="L27" s="129">
        <f t="shared" si="1"/>
        <v>0.3698006053827224</v>
      </c>
      <c r="M27" s="131">
        <f t="shared" si="1"/>
        <v>0.23774734141131257</v>
      </c>
      <c r="N27" s="131">
        <f t="shared" si="1"/>
        <v>0.17878401538164607</v>
      </c>
      <c r="O27" s="171">
        <f t="shared" si="1"/>
        <v>0.15958439291789767</v>
      </c>
      <c r="R27" s="110"/>
      <c r="S27" s="111" t="s">
        <v>20</v>
      </c>
      <c r="T27" s="180">
        <f>SUM(T9:T25)</f>
        <v>1</v>
      </c>
      <c r="U27" s="149">
        <v>13.568962956071942</v>
      </c>
      <c r="V27" s="151">
        <v>8.480601715457054</v>
      </c>
      <c r="W27" s="151">
        <v>6.081953892520856</v>
      </c>
      <c r="X27" s="151">
        <v>4.9419606036634605</v>
      </c>
      <c r="Y27" s="149">
        <v>1.320793420355901</v>
      </c>
      <c r="Z27" s="151">
        <v>0.8254959714697092</v>
      </c>
      <c r="AA27" s="151">
        <v>0.5919630660921927</v>
      </c>
      <c r="AB27" s="152">
        <v>0.5000264771930182</v>
      </c>
      <c r="AC27" s="151">
        <v>0.41117286862044483</v>
      </c>
      <c r="AD27" s="151">
        <v>0.2571726442146121</v>
      </c>
      <c r="AE27" s="151">
        <v>0.188409748556382</v>
      </c>
      <c r="AF27" s="152">
        <v>0.18136753185048846</v>
      </c>
    </row>
    <row r="28" spans="4:32" ht="12.7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4:15" ht="12.7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12">
        <v>2015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6.5" thickBot="1">
      <c r="A31" s="108" t="s">
        <v>73</v>
      </c>
      <c r="B31" s="8"/>
      <c r="C31" s="8"/>
      <c r="D31" s="1"/>
      <c r="E31" s="1"/>
      <c r="F31" s="1"/>
      <c r="G31" s="109"/>
      <c r="H31" s="109"/>
      <c r="I31" s="1"/>
      <c r="J31" s="1"/>
      <c r="K31" s="1"/>
      <c r="L31" s="1"/>
      <c r="M31" s="109"/>
      <c r="N31" s="109"/>
      <c r="O31" s="109"/>
    </row>
    <row r="32" spans="1:15" ht="12.75">
      <c r="A32" s="2" t="s">
        <v>8</v>
      </c>
      <c r="B32" s="3" t="s">
        <v>9</v>
      </c>
      <c r="C32" s="19" t="s">
        <v>23</v>
      </c>
      <c r="D32" s="118" t="s">
        <v>84</v>
      </c>
      <c r="E32" s="119"/>
      <c r="F32" s="119"/>
      <c r="G32" s="120"/>
      <c r="H32" s="119" t="s">
        <v>84</v>
      </c>
      <c r="I32" s="119"/>
      <c r="J32" s="119"/>
      <c r="K32" s="119"/>
      <c r="L32" s="118" t="s">
        <v>84</v>
      </c>
      <c r="M32" s="119"/>
      <c r="N32" s="119"/>
      <c r="O32" s="120"/>
    </row>
    <row r="33" spans="1:15" ht="12.75">
      <c r="A33" s="4"/>
      <c r="B33" s="5"/>
      <c r="C33" s="15" t="s">
        <v>22</v>
      </c>
      <c r="D33" s="121" t="s">
        <v>80</v>
      </c>
      <c r="E33" s="109"/>
      <c r="F33" s="109"/>
      <c r="G33" s="122"/>
      <c r="H33" s="109" t="s">
        <v>81</v>
      </c>
      <c r="I33" s="1"/>
      <c r="J33" s="109"/>
      <c r="K33" s="109"/>
      <c r="L33" s="123" t="s">
        <v>82</v>
      </c>
      <c r="M33" s="1"/>
      <c r="N33" s="124"/>
      <c r="O33" s="122"/>
    </row>
    <row r="34" spans="1:15" ht="12.75">
      <c r="A34" s="4"/>
      <c r="B34" s="5"/>
      <c r="C34" s="15" t="s">
        <v>21</v>
      </c>
      <c r="D34" s="121"/>
      <c r="E34" s="109"/>
      <c r="F34" s="109"/>
      <c r="G34" s="122"/>
      <c r="H34" s="109"/>
      <c r="I34" s="109"/>
      <c r="J34" s="109"/>
      <c r="K34" s="109"/>
      <c r="L34" s="121"/>
      <c r="M34" s="124"/>
      <c r="N34" s="124"/>
      <c r="O34" s="122"/>
    </row>
    <row r="35" spans="1:15" ht="13.5" thickBot="1">
      <c r="A35" s="6"/>
      <c r="B35" s="7"/>
      <c r="C35" s="20" t="s">
        <v>74</v>
      </c>
      <c r="D35" s="125" t="s">
        <v>75</v>
      </c>
      <c r="E35" s="114" t="s">
        <v>76</v>
      </c>
      <c r="F35" s="114" t="s">
        <v>77</v>
      </c>
      <c r="G35" s="126" t="s">
        <v>78</v>
      </c>
      <c r="H35" s="125" t="s">
        <v>75</v>
      </c>
      <c r="I35" s="114" t="s">
        <v>76</v>
      </c>
      <c r="J35" s="114" t="s">
        <v>77</v>
      </c>
      <c r="K35" s="126" t="s">
        <v>78</v>
      </c>
      <c r="L35" s="125" t="s">
        <v>75</v>
      </c>
      <c r="M35" s="114" t="s">
        <v>76</v>
      </c>
      <c r="N35" s="114" t="s">
        <v>77</v>
      </c>
      <c r="O35" s="126" t="s">
        <v>78</v>
      </c>
    </row>
    <row r="36" spans="1:15" ht="13.5" thickBot="1">
      <c r="A36" s="9" t="s">
        <v>5</v>
      </c>
      <c r="B36" s="10" t="s">
        <v>10</v>
      </c>
      <c r="C36" s="23">
        <v>0.043066973419057145</v>
      </c>
      <c r="D36" s="149">
        <v>26.988</v>
      </c>
      <c r="E36" s="150">
        <v>16.8675</v>
      </c>
      <c r="F36" s="150">
        <v>11.9759</v>
      </c>
      <c r="G36" s="150">
        <v>12.3625</v>
      </c>
      <c r="H36" s="167">
        <v>1.82408</v>
      </c>
      <c r="I36" s="150">
        <v>1.14005</v>
      </c>
      <c r="J36" s="150">
        <v>0.809435</v>
      </c>
      <c r="K36" s="153">
        <v>0.83492</v>
      </c>
      <c r="L36" s="150">
        <v>2.19149</v>
      </c>
      <c r="M36" s="150">
        <v>1.22092</v>
      </c>
      <c r="N36" s="150">
        <v>0.787549</v>
      </c>
      <c r="O36" s="153">
        <v>0.70088</v>
      </c>
    </row>
    <row r="37" spans="1:15" ht="13.5" thickBot="1">
      <c r="A37" s="13" t="s">
        <v>6</v>
      </c>
      <c r="B37" s="14" t="s">
        <v>10</v>
      </c>
      <c r="C37" s="17">
        <v>0.010358142576608706</v>
      </c>
      <c r="D37" s="149">
        <v>21.56</v>
      </c>
      <c r="E37" s="150">
        <v>13.475</v>
      </c>
      <c r="F37" s="150">
        <v>9.668313</v>
      </c>
      <c r="G37" s="150">
        <v>8.983333</v>
      </c>
      <c r="H37" s="167">
        <v>1.504</v>
      </c>
      <c r="I37" s="150">
        <v>0.94</v>
      </c>
      <c r="J37" s="150">
        <v>0.6674</v>
      </c>
      <c r="K37" s="153">
        <v>0.63</v>
      </c>
      <c r="L37" s="150">
        <v>0.989171</v>
      </c>
      <c r="M37" s="150">
        <v>0.567771</v>
      </c>
      <c r="N37" s="150">
        <v>0.379611</v>
      </c>
      <c r="O37" s="153">
        <v>0.361791</v>
      </c>
    </row>
    <row r="38" spans="1:15" ht="12.75">
      <c r="A38" s="4" t="s">
        <v>7</v>
      </c>
      <c r="B38" s="5" t="s">
        <v>10</v>
      </c>
      <c r="C38" s="16">
        <v>0.05865636639199247</v>
      </c>
      <c r="D38" s="156">
        <v>19.593632</v>
      </c>
      <c r="E38" s="157">
        <v>12.24602</v>
      </c>
      <c r="F38" s="157">
        <v>8.786519</v>
      </c>
      <c r="G38" s="157">
        <v>8.07324</v>
      </c>
      <c r="H38" s="158">
        <v>1.326704</v>
      </c>
      <c r="I38" s="157">
        <v>0.82919</v>
      </c>
      <c r="J38" s="157">
        <v>0.594944</v>
      </c>
      <c r="K38" s="159">
        <v>0.546647</v>
      </c>
      <c r="L38" s="157">
        <v>0.6729710000000001</v>
      </c>
      <c r="M38" s="157">
        <v>0.397771</v>
      </c>
      <c r="N38" s="157">
        <v>0.274891</v>
      </c>
      <c r="O38" s="159">
        <v>0.331791</v>
      </c>
    </row>
    <row r="39" spans="1:15" ht="12.75">
      <c r="A39" s="4"/>
      <c r="B39" s="5" t="s">
        <v>11</v>
      </c>
      <c r="C39" s="17">
        <v>0.0011970687018773977</v>
      </c>
      <c r="D39" s="160">
        <v>19.593632</v>
      </c>
      <c r="E39" s="161">
        <v>12.24602</v>
      </c>
      <c r="F39" s="161">
        <v>8.786519</v>
      </c>
      <c r="G39" s="161">
        <v>8.07324</v>
      </c>
      <c r="H39" s="162">
        <v>3.918726</v>
      </c>
      <c r="I39" s="161">
        <v>2.449204</v>
      </c>
      <c r="J39" s="161">
        <v>1.757304</v>
      </c>
      <c r="K39" s="163">
        <v>1.614648</v>
      </c>
      <c r="L39" s="161">
        <v>0.43117099999999997</v>
      </c>
      <c r="M39" s="161">
        <v>0.267771</v>
      </c>
      <c r="N39" s="161">
        <v>0.194811</v>
      </c>
      <c r="O39" s="163">
        <v>0.221791</v>
      </c>
    </row>
    <row r="40" spans="1:15" ht="13.5" thickBot="1">
      <c r="A40" s="4"/>
      <c r="B40" s="5" t="s">
        <v>12</v>
      </c>
      <c r="C40" s="18">
        <v>0</v>
      </c>
      <c r="D40" s="115">
        <v>19.593632</v>
      </c>
      <c r="E40" s="154">
        <v>12.24602</v>
      </c>
      <c r="F40" s="154">
        <v>8.786519</v>
      </c>
      <c r="G40" s="154">
        <v>8.07324</v>
      </c>
      <c r="H40" s="164">
        <v>3.918726</v>
      </c>
      <c r="I40" s="154">
        <v>2.449204</v>
      </c>
      <c r="J40" s="154">
        <v>1.757304</v>
      </c>
      <c r="K40" s="155">
        <v>1.614648</v>
      </c>
      <c r="L40" s="154">
        <v>0.161471</v>
      </c>
      <c r="M40" s="154">
        <v>0.122771</v>
      </c>
      <c r="N40" s="154">
        <v>0.105491</v>
      </c>
      <c r="O40" s="155">
        <v>0.08679100000000001</v>
      </c>
    </row>
    <row r="41" spans="1:15" ht="12.75">
      <c r="A41" s="9" t="s">
        <v>0</v>
      </c>
      <c r="B41" s="10" t="s">
        <v>10</v>
      </c>
      <c r="C41" s="17">
        <v>0.06543038701741287</v>
      </c>
      <c r="D41" s="156">
        <v>17.236816</v>
      </c>
      <c r="E41" s="157">
        <v>10.77301</v>
      </c>
      <c r="F41" s="157">
        <v>7.729635</v>
      </c>
      <c r="G41" s="157">
        <v>6.3293</v>
      </c>
      <c r="H41" s="158">
        <v>1.167121</v>
      </c>
      <c r="I41" s="157">
        <v>0.729451</v>
      </c>
      <c r="J41" s="157">
        <v>0.523381</v>
      </c>
      <c r="K41" s="159">
        <v>0.428563</v>
      </c>
      <c r="L41" s="157">
        <v>0.524171</v>
      </c>
      <c r="M41" s="157">
        <v>0.317771</v>
      </c>
      <c r="N41" s="157">
        <v>0.225611</v>
      </c>
      <c r="O41" s="159">
        <v>0.241791</v>
      </c>
    </row>
    <row r="42" spans="1:15" ht="12.75">
      <c r="A42" s="4"/>
      <c r="B42" s="5" t="s">
        <v>11</v>
      </c>
      <c r="C42" s="17">
        <v>0.026725087654999747</v>
      </c>
      <c r="D42" s="160">
        <v>17.236816</v>
      </c>
      <c r="E42" s="161">
        <v>10.77301</v>
      </c>
      <c r="F42" s="161">
        <v>7.729635</v>
      </c>
      <c r="G42" s="161">
        <v>6.3293</v>
      </c>
      <c r="H42" s="162">
        <v>3.447363</v>
      </c>
      <c r="I42" s="161">
        <v>2.154602</v>
      </c>
      <c r="J42" s="161">
        <v>1.545927</v>
      </c>
      <c r="K42" s="163">
        <v>1.26586</v>
      </c>
      <c r="L42" s="161">
        <v>0.338171</v>
      </c>
      <c r="M42" s="161">
        <v>0.217771</v>
      </c>
      <c r="N42" s="161">
        <v>0.16401100000000002</v>
      </c>
      <c r="O42" s="163">
        <v>0.171791</v>
      </c>
    </row>
    <row r="43" spans="1:15" ht="12.75">
      <c r="A43" s="4"/>
      <c r="B43" s="5" t="s">
        <v>12</v>
      </c>
      <c r="C43" s="17">
        <v>0</v>
      </c>
      <c r="D43" s="160">
        <v>17.236816</v>
      </c>
      <c r="E43" s="161">
        <v>10.77301</v>
      </c>
      <c r="F43" s="161">
        <v>7.729635</v>
      </c>
      <c r="G43" s="161">
        <v>6.3293</v>
      </c>
      <c r="H43" s="162">
        <v>3.447363</v>
      </c>
      <c r="I43" s="161">
        <v>2.154602</v>
      </c>
      <c r="J43" s="161">
        <v>1.545927</v>
      </c>
      <c r="K43" s="163">
        <v>1.26586</v>
      </c>
      <c r="L43" s="161">
        <v>0.161471</v>
      </c>
      <c r="M43" s="161">
        <v>0.122771</v>
      </c>
      <c r="N43" s="161">
        <v>0.105491</v>
      </c>
      <c r="O43" s="163">
        <v>0.08679100000000001</v>
      </c>
    </row>
    <row r="44" spans="1:15" ht="13.5" thickBot="1">
      <c r="A44" s="6"/>
      <c r="B44" s="7" t="s">
        <v>13</v>
      </c>
      <c r="C44" s="17">
        <v>0</v>
      </c>
      <c r="D44" s="115">
        <v>10.34209</v>
      </c>
      <c r="E44" s="154">
        <v>6.463806</v>
      </c>
      <c r="F44" s="154">
        <v>4.637781</v>
      </c>
      <c r="G44" s="154">
        <v>3.79758</v>
      </c>
      <c r="H44" s="164">
        <v>2.068418</v>
      </c>
      <c r="I44" s="154">
        <v>1.292761</v>
      </c>
      <c r="J44" s="154">
        <v>0.927556</v>
      </c>
      <c r="K44" s="155">
        <v>0.759516</v>
      </c>
      <c r="L44" s="154">
        <v>0.161471</v>
      </c>
      <c r="M44" s="154">
        <v>0.122771</v>
      </c>
      <c r="N44" s="154">
        <v>0.105491</v>
      </c>
      <c r="O44" s="155">
        <v>0.08679100000000001</v>
      </c>
    </row>
    <row r="45" spans="1:15" ht="12.75">
      <c r="A45" s="9" t="s">
        <v>1</v>
      </c>
      <c r="B45" s="10" t="s">
        <v>14</v>
      </c>
      <c r="C45" s="16">
        <v>0.07368105208631988</v>
      </c>
      <c r="D45" s="156">
        <v>15.92</v>
      </c>
      <c r="E45" s="157">
        <v>9.95</v>
      </c>
      <c r="F45" s="157">
        <v>7.139125</v>
      </c>
      <c r="G45" s="157">
        <v>6.8</v>
      </c>
      <c r="H45" s="158">
        <v>3.184</v>
      </c>
      <c r="I45" s="157">
        <v>1.99</v>
      </c>
      <c r="J45" s="157">
        <v>1.427825</v>
      </c>
      <c r="K45" s="159">
        <v>1.36</v>
      </c>
      <c r="L45" s="157">
        <v>0.300971</v>
      </c>
      <c r="M45" s="157">
        <v>0.197771</v>
      </c>
      <c r="N45" s="157">
        <v>0.151691</v>
      </c>
      <c r="O45" s="159">
        <v>0.151791</v>
      </c>
    </row>
    <row r="46" spans="1:15" ht="12.75">
      <c r="A46" s="4"/>
      <c r="B46" s="5" t="s">
        <v>15</v>
      </c>
      <c r="C46" s="17">
        <v>0.003877950109806305</v>
      </c>
      <c r="D46" s="160">
        <v>12.36</v>
      </c>
      <c r="E46" s="161">
        <v>7.725</v>
      </c>
      <c r="F46" s="161">
        <v>5.542688</v>
      </c>
      <c r="G46" s="161">
        <v>3.35</v>
      </c>
      <c r="H46" s="162">
        <v>0.4326</v>
      </c>
      <c r="I46" s="161">
        <v>0.270375</v>
      </c>
      <c r="J46" s="161">
        <v>0.193994</v>
      </c>
      <c r="K46" s="163">
        <v>0.11725</v>
      </c>
      <c r="L46" s="161">
        <v>0.24517100000000003</v>
      </c>
      <c r="M46" s="161">
        <v>0.167771</v>
      </c>
      <c r="N46" s="161">
        <v>0.133211</v>
      </c>
      <c r="O46" s="163">
        <v>0.10179099999999999</v>
      </c>
    </row>
    <row r="47" spans="1:15" ht="13.5" thickBot="1">
      <c r="A47" s="6"/>
      <c r="B47" s="7" t="s">
        <v>19</v>
      </c>
      <c r="C47" s="18">
        <v>0</v>
      </c>
      <c r="D47" s="115">
        <v>11.935</v>
      </c>
      <c r="E47" s="154">
        <v>7.459375</v>
      </c>
      <c r="F47" s="154">
        <v>5.296156</v>
      </c>
      <c r="G47" s="154">
        <v>4.3865</v>
      </c>
      <c r="H47" s="164">
        <v>1.07415</v>
      </c>
      <c r="I47" s="154">
        <v>0.671344</v>
      </c>
      <c r="J47" s="154">
        <v>0.476654</v>
      </c>
      <c r="K47" s="155">
        <v>0.394785</v>
      </c>
      <c r="L47" s="154">
        <v>0.175771</v>
      </c>
      <c r="M47" s="154">
        <v>0.1372</v>
      </c>
      <c r="N47" s="154">
        <v>0.119978</v>
      </c>
      <c r="O47" s="155">
        <v>0.07017</v>
      </c>
    </row>
    <row r="48" spans="1:15" ht="12.75">
      <c r="A48" s="9" t="s">
        <v>2</v>
      </c>
      <c r="B48" s="10" t="s">
        <v>14</v>
      </c>
      <c r="C48" s="17">
        <v>0.11758403931085475</v>
      </c>
      <c r="D48" s="156">
        <v>9.244346</v>
      </c>
      <c r="E48" s="157">
        <v>5.777716</v>
      </c>
      <c r="F48" s="157">
        <v>4.145511</v>
      </c>
      <c r="G48" s="157">
        <v>4.567164</v>
      </c>
      <c r="H48" s="158">
        <v>1.848869</v>
      </c>
      <c r="I48" s="157">
        <v>1.155543</v>
      </c>
      <c r="J48" s="157">
        <v>0.829102</v>
      </c>
      <c r="K48" s="159">
        <v>0.913433</v>
      </c>
      <c r="L48" s="157">
        <v>0.300971</v>
      </c>
      <c r="M48" s="157">
        <v>0.197771</v>
      </c>
      <c r="N48" s="157">
        <v>0.151691</v>
      </c>
      <c r="O48" s="159">
        <v>0.151791</v>
      </c>
    </row>
    <row r="49" spans="1:15" ht="13.5" thickBot="1">
      <c r="A49" s="4"/>
      <c r="B49" s="5" t="s">
        <v>15</v>
      </c>
      <c r="C49" s="17">
        <v>0.35275211793256417</v>
      </c>
      <c r="D49" s="115">
        <v>7.177143</v>
      </c>
      <c r="E49" s="154">
        <v>4.485714</v>
      </c>
      <c r="F49" s="154">
        <v>3.2185</v>
      </c>
      <c r="G49" s="154">
        <v>2.25</v>
      </c>
      <c r="H49" s="164">
        <v>0.2512</v>
      </c>
      <c r="I49" s="154">
        <v>0.157</v>
      </c>
      <c r="J49" s="154">
        <v>0.112648</v>
      </c>
      <c r="K49" s="155">
        <v>0.07875</v>
      </c>
      <c r="L49" s="154">
        <v>0.24517100000000003</v>
      </c>
      <c r="M49" s="154">
        <v>0.167771</v>
      </c>
      <c r="N49" s="154">
        <v>0.133211</v>
      </c>
      <c r="O49" s="155">
        <v>0.10179099999999999</v>
      </c>
    </row>
    <row r="50" spans="1:15" ht="12.75">
      <c r="A50" s="9" t="s">
        <v>4</v>
      </c>
      <c r="B50" s="10" t="s">
        <v>17</v>
      </c>
      <c r="C50" s="24">
        <v>0</v>
      </c>
      <c r="D50" s="156">
        <v>7.177143</v>
      </c>
      <c r="E50" s="157">
        <v>4.485714</v>
      </c>
      <c r="F50" s="157">
        <v>3.2185</v>
      </c>
      <c r="G50" s="157">
        <v>2.25</v>
      </c>
      <c r="H50" s="158">
        <v>1.435429</v>
      </c>
      <c r="I50" s="157">
        <v>0.897143</v>
      </c>
      <c r="J50" s="157">
        <v>0.6437</v>
      </c>
      <c r="K50" s="159">
        <v>0.45</v>
      </c>
      <c r="L50" s="157">
        <v>0.175295</v>
      </c>
      <c r="M50" s="157">
        <v>0.128855</v>
      </c>
      <c r="N50" s="157">
        <v>0.10811899999999999</v>
      </c>
      <c r="O50" s="159">
        <v>0.094025</v>
      </c>
    </row>
    <row r="51" spans="1:15" ht="12.75">
      <c r="A51" s="4"/>
      <c r="B51" s="5" t="s">
        <v>18</v>
      </c>
      <c r="C51" s="25">
        <v>0</v>
      </c>
      <c r="D51" s="160">
        <v>3.5072</v>
      </c>
      <c r="E51" s="161">
        <v>2.192</v>
      </c>
      <c r="F51" s="161">
        <v>1.57276</v>
      </c>
      <c r="G51" s="161">
        <v>1.461333</v>
      </c>
      <c r="H51" s="162">
        <v>0.17536</v>
      </c>
      <c r="I51" s="161">
        <v>0.1096</v>
      </c>
      <c r="J51" s="161">
        <v>0.078638</v>
      </c>
      <c r="K51" s="163">
        <v>0.073067</v>
      </c>
      <c r="L51" s="161">
        <v>0.161471</v>
      </c>
      <c r="M51" s="161">
        <v>0.122771</v>
      </c>
      <c r="N51" s="161">
        <v>0.105491</v>
      </c>
      <c r="O51" s="163">
        <v>0.08679100000000001</v>
      </c>
    </row>
    <row r="52" spans="1:15" ht="13.5" thickBot="1">
      <c r="A52" s="4"/>
      <c r="B52" s="5" t="s">
        <v>19</v>
      </c>
      <c r="C52" s="26">
        <v>0</v>
      </c>
      <c r="D52" s="115">
        <v>11.935</v>
      </c>
      <c r="E52" s="154">
        <v>7.459375</v>
      </c>
      <c r="F52" s="154">
        <v>5.296156</v>
      </c>
      <c r="G52" s="154">
        <v>4.3865</v>
      </c>
      <c r="H52" s="164">
        <v>1.07415</v>
      </c>
      <c r="I52" s="154">
        <v>0.671344</v>
      </c>
      <c r="J52" s="154">
        <v>0.476654</v>
      </c>
      <c r="K52" s="155">
        <v>0.394785</v>
      </c>
      <c r="L52" s="154">
        <v>0.175771</v>
      </c>
      <c r="M52" s="154">
        <v>0.1372</v>
      </c>
      <c r="N52" s="154">
        <v>0.119978</v>
      </c>
      <c r="O52" s="155">
        <v>0.07017</v>
      </c>
    </row>
    <row r="53" spans="1:15" ht="13.5" thickBot="1">
      <c r="A53" s="11" t="s">
        <v>3</v>
      </c>
      <c r="B53" s="12" t="s">
        <v>16</v>
      </c>
      <c r="C53" s="18">
        <v>0.24667081479850658</v>
      </c>
      <c r="D53" s="156">
        <v>1.1116024559178497</v>
      </c>
      <c r="E53" s="165">
        <v>0.694751534948656</v>
      </c>
      <c r="F53" s="165">
        <v>0.49327358981354574</v>
      </c>
      <c r="G53" s="159">
        <v>0.41903851989515556</v>
      </c>
      <c r="H53" s="156">
        <v>0.38906085957124736</v>
      </c>
      <c r="I53" s="165">
        <v>0.2431630372320296</v>
      </c>
      <c r="J53" s="165">
        <v>0.172645756434741</v>
      </c>
      <c r="K53" s="159">
        <v>0.14666348196330445</v>
      </c>
      <c r="L53" s="156">
        <v>0.10745329423801427</v>
      </c>
      <c r="M53" s="165">
        <v>0.10745329423801427</v>
      </c>
      <c r="N53" s="165">
        <v>0.10745329423801427</v>
      </c>
      <c r="O53" s="159">
        <v>0.05972953304119903</v>
      </c>
    </row>
    <row r="54" spans="1:15" ht="13.5" thickBot="1">
      <c r="A54" s="110"/>
      <c r="B54" s="111" t="s">
        <v>20</v>
      </c>
      <c r="C54" s="181">
        <f>SUM(C36:C53)</f>
        <v>1</v>
      </c>
      <c r="D54" s="149">
        <v>9.26069980759812</v>
      </c>
      <c r="E54" s="151">
        <v>5.7879372180707716</v>
      </c>
      <c r="F54" s="151">
        <v>4.146110385421015</v>
      </c>
      <c r="G54" s="151">
        <v>3.6400616119542972</v>
      </c>
      <c r="H54" s="149">
        <v>0.9833999760510337</v>
      </c>
      <c r="I54" s="151">
        <v>0.6146249985101894</v>
      </c>
      <c r="J54" s="151">
        <v>0.44010246222226534</v>
      </c>
      <c r="K54" s="152">
        <v>0.4103744331369022</v>
      </c>
      <c r="L54" s="151">
        <v>0.35945753957329185</v>
      </c>
      <c r="M54" s="151">
        <v>0.23289101571048768</v>
      </c>
      <c r="N54" s="151">
        <v>0.17637758208796206</v>
      </c>
      <c r="O54" s="152">
        <v>0.15413860818474998</v>
      </c>
    </row>
    <row r="55" spans="4:15" ht="12.7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4:15" ht="12.7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5.75">
      <c r="A57" s="112">
        <v>2020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6.5" thickBot="1">
      <c r="A58" s="108" t="s">
        <v>73</v>
      </c>
      <c r="B58" s="8"/>
      <c r="C58" s="8"/>
      <c r="D58" s="1"/>
      <c r="E58" s="1"/>
      <c r="F58" s="1"/>
      <c r="G58" s="109"/>
      <c r="H58" s="109"/>
      <c r="I58" s="1"/>
      <c r="J58" s="1"/>
      <c r="K58" s="1"/>
      <c r="L58" s="1"/>
      <c r="M58" s="109"/>
      <c r="N58" s="109"/>
      <c r="O58" s="109"/>
    </row>
    <row r="59" spans="1:15" ht="12.75">
      <c r="A59" s="2" t="s">
        <v>8</v>
      </c>
      <c r="B59" s="3" t="s">
        <v>9</v>
      </c>
      <c r="C59" s="19" t="s">
        <v>23</v>
      </c>
      <c r="D59" s="118" t="s">
        <v>84</v>
      </c>
      <c r="E59" s="119"/>
      <c r="F59" s="119"/>
      <c r="G59" s="120"/>
      <c r="H59" s="119" t="s">
        <v>84</v>
      </c>
      <c r="I59" s="119"/>
      <c r="J59" s="119"/>
      <c r="K59" s="119"/>
      <c r="L59" s="118" t="s">
        <v>84</v>
      </c>
      <c r="M59" s="119"/>
      <c r="N59" s="119"/>
      <c r="O59" s="120"/>
    </row>
    <row r="60" spans="1:15" ht="12.75">
      <c r="A60" s="4"/>
      <c r="B60" s="5"/>
      <c r="C60" s="15" t="s">
        <v>22</v>
      </c>
      <c r="D60" s="121" t="s">
        <v>80</v>
      </c>
      <c r="E60" s="109"/>
      <c r="F60" s="109"/>
      <c r="G60" s="122"/>
      <c r="H60" s="109" t="s">
        <v>81</v>
      </c>
      <c r="I60" s="1"/>
      <c r="J60" s="109"/>
      <c r="K60" s="109"/>
      <c r="L60" s="123" t="s">
        <v>82</v>
      </c>
      <c r="M60" s="1"/>
      <c r="N60" s="124"/>
      <c r="O60" s="122"/>
    </row>
    <row r="61" spans="1:15" ht="12.75">
      <c r="A61" s="4"/>
      <c r="B61" s="5"/>
      <c r="C61" s="15" t="s">
        <v>21</v>
      </c>
      <c r="D61" s="121"/>
      <c r="E61" s="109"/>
      <c r="F61" s="109"/>
      <c r="G61" s="122"/>
      <c r="H61" s="109"/>
      <c r="I61" s="109"/>
      <c r="J61" s="109"/>
      <c r="K61" s="109"/>
      <c r="L61" s="121"/>
      <c r="M61" s="124"/>
      <c r="N61" s="124"/>
      <c r="O61" s="122"/>
    </row>
    <row r="62" spans="1:15" ht="13.5" thickBot="1">
      <c r="A62" s="6"/>
      <c r="B62" s="7"/>
      <c r="C62" s="20" t="s">
        <v>74</v>
      </c>
      <c r="D62" s="125" t="s">
        <v>75</v>
      </c>
      <c r="E62" s="114" t="s">
        <v>76</v>
      </c>
      <c r="F62" s="114" t="s">
        <v>77</v>
      </c>
      <c r="G62" s="126" t="s">
        <v>78</v>
      </c>
      <c r="H62" s="125" t="s">
        <v>75</v>
      </c>
      <c r="I62" s="114" t="s">
        <v>76</v>
      </c>
      <c r="J62" s="114" t="s">
        <v>77</v>
      </c>
      <c r="K62" s="126" t="s">
        <v>78</v>
      </c>
      <c r="L62" s="125" t="s">
        <v>75</v>
      </c>
      <c r="M62" s="114" t="s">
        <v>76</v>
      </c>
      <c r="N62" s="114" t="s">
        <v>77</v>
      </c>
      <c r="O62" s="126" t="s">
        <v>78</v>
      </c>
    </row>
    <row r="63" spans="1:15" ht="13.5" thickBot="1">
      <c r="A63" s="9" t="s">
        <v>5</v>
      </c>
      <c r="B63" s="10" t="s">
        <v>10</v>
      </c>
      <c r="C63" s="23">
        <v>0.029666996214430266</v>
      </c>
      <c r="D63" s="149">
        <v>26.988</v>
      </c>
      <c r="E63" s="150">
        <v>16.8675</v>
      </c>
      <c r="F63" s="150">
        <v>11.9759</v>
      </c>
      <c r="G63" s="150">
        <v>12.3625</v>
      </c>
      <c r="H63" s="167">
        <v>1.82408</v>
      </c>
      <c r="I63" s="150">
        <v>1.14005</v>
      </c>
      <c r="J63" s="150">
        <v>0.809435</v>
      </c>
      <c r="K63" s="153">
        <v>0.83492</v>
      </c>
      <c r="L63" s="150">
        <v>2.19149</v>
      </c>
      <c r="M63" s="150">
        <v>1.22092</v>
      </c>
      <c r="N63" s="150">
        <v>0.787549</v>
      </c>
      <c r="O63" s="153">
        <v>0.70088</v>
      </c>
    </row>
    <row r="64" spans="1:15" ht="13.5" thickBot="1">
      <c r="A64" s="13" t="s">
        <v>6</v>
      </c>
      <c r="B64" s="14" t="s">
        <v>10</v>
      </c>
      <c r="C64" s="17">
        <v>0.008826969911856502</v>
      </c>
      <c r="D64" s="149">
        <v>21.56</v>
      </c>
      <c r="E64" s="150">
        <v>13.475</v>
      </c>
      <c r="F64" s="150">
        <v>9.668313</v>
      </c>
      <c r="G64" s="150">
        <v>8.983333</v>
      </c>
      <c r="H64" s="167">
        <v>1.504</v>
      </c>
      <c r="I64" s="150">
        <v>0.94</v>
      </c>
      <c r="J64" s="150">
        <v>0.6674</v>
      </c>
      <c r="K64" s="153">
        <v>0.63</v>
      </c>
      <c r="L64" s="150">
        <v>0.989171</v>
      </c>
      <c r="M64" s="150">
        <v>0.567771</v>
      </c>
      <c r="N64" s="150">
        <v>0.379611</v>
      </c>
      <c r="O64" s="153">
        <v>0.361791</v>
      </c>
    </row>
    <row r="65" spans="1:15" ht="12.75">
      <c r="A65" s="4" t="s">
        <v>7</v>
      </c>
      <c r="B65" s="5" t="s">
        <v>10</v>
      </c>
      <c r="C65" s="16">
        <v>0.01999202672380855</v>
      </c>
      <c r="D65" s="156">
        <v>19.593632</v>
      </c>
      <c r="E65" s="157">
        <v>12.24602</v>
      </c>
      <c r="F65" s="157">
        <v>8.786519</v>
      </c>
      <c r="G65" s="157">
        <v>8.07324</v>
      </c>
      <c r="H65" s="158">
        <v>1.326704</v>
      </c>
      <c r="I65" s="157">
        <v>0.82919</v>
      </c>
      <c r="J65" s="157">
        <v>0.594944</v>
      </c>
      <c r="K65" s="159">
        <v>0.546647</v>
      </c>
      <c r="L65" s="157">
        <v>0.6729710000000001</v>
      </c>
      <c r="M65" s="157">
        <v>0.397771</v>
      </c>
      <c r="N65" s="157">
        <v>0.274891</v>
      </c>
      <c r="O65" s="159">
        <v>0.331791</v>
      </c>
    </row>
    <row r="66" spans="1:15" ht="12.75">
      <c r="A66" s="4"/>
      <c r="B66" s="5" t="s">
        <v>11</v>
      </c>
      <c r="C66" s="17">
        <v>0.00040800054538384713</v>
      </c>
      <c r="D66" s="160">
        <v>19.593632</v>
      </c>
      <c r="E66" s="161">
        <v>12.24602</v>
      </c>
      <c r="F66" s="161">
        <v>8.786519</v>
      </c>
      <c r="G66" s="161">
        <v>8.07324</v>
      </c>
      <c r="H66" s="162">
        <v>3.918726</v>
      </c>
      <c r="I66" s="161">
        <v>2.449204</v>
      </c>
      <c r="J66" s="161">
        <v>1.757304</v>
      </c>
      <c r="K66" s="163">
        <v>1.614648</v>
      </c>
      <c r="L66" s="161">
        <v>0.43117099999999997</v>
      </c>
      <c r="M66" s="161">
        <v>0.267771</v>
      </c>
      <c r="N66" s="161">
        <v>0.194811</v>
      </c>
      <c r="O66" s="163">
        <v>0.221791</v>
      </c>
    </row>
    <row r="67" spans="1:15" ht="13.5" thickBot="1">
      <c r="A67" s="4"/>
      <c r="B67" s="5" t="s">
        <v>12</v>
      </c>
      <c r="C67" s="18">
        <v>0</v>
      </c>
      <c r="D67" s="115">
        <v>19.593632</v>
      </c>
      <c r="E67" s="154">
        <v>12.24602</v>
      </c>
      <c r="F67" s="154">
        <v>8.786519</v>
      </c>
      <c r="G67" s="154">
        <v>8.07324</v>
      </c>
      <c r="H67" s="164">
        <v>3.918726</v>
      </c>
      <c r="I67" s="154">
        <v>2.449204</v>
      </c>
      <c r="J67" s="154">
        <v>1.757304</v>
      </c>
      <c r="K67" s="155">
        <v>1.614648</v>
      </c>
      <c r="L67" s="154">
        <v>0.161471</v>
      </c>
      <c r="M67" s="154">
        <v>0.122771</v>
      </c>
      <c r="N67" s="154">
        <v>0.105491</v>
      </c>
      <c r="O67" s="155">
        <v>0.08679100000000001</v>
      </c>
    </row>
    <row r="68" spans="1:15" ht="12.75">
      <c r="A68" s="9" t="s">
        <v>0</v>
      </c>
      <c r="B68" s="10" t="s">
        <v>10</v>
      </c>
      <c r="C68" s="17">
        <v>0.031481742605200036</v>
      </c>
      <c r="D68" s="156">
        <v>17.236816</v>
      </c>
      <c r="E68" s="157">
        <v>10.77301</v>
      </c>
      <c r="F68" s="157">
        <v>7.729635</v>
      </c>
      <c r="G68" s="157">
        <v>6.3293</v>
      </c>
      <c r="H68" s="158">
        <v>1.167121</v>
      </c>
      <c r="I68" s="157">
        <v>0.729451</v>
      </c>
      <c r="J68" s="157">
        <v>0.523381</v>
      </c>
      <c r="K68" s="159">
        <v>0.428563</v>
      </c>
      <c r="L68" s="157">
        <v>0.524171</v>
      </c>
      <c r="M68" s="157">
        <v>0.317771</v>
      </c>
      <c r="N68" s="157">
        <v>0.225611</v>
      </c>
      <c r="O68" s="159">
        <v>0.241791</v>
      </c>
    </row>
    <row r="69" spans="1:15" ht="12.75">
      <c r="A69" s="4"/>
      <c r="B69" s="5" t="s">
        <v>11</v>
      </c>
      <c r="C69" s="17">
        <v>0.012858739937335209</v>
      </c>
      <c r="D69" s="160">
        <v>17.236816</v>
      </c>
      <c r="E69" s="161">
        <v>10.77301</v>
      </c>
      <c r="F69" s="161">
        <v>7.729635</v>
      </c>
      <c r="G69" s="161">
        <v>6.3293</v>
      </c>
      <c r="H69" s="162">
        <v>3.447363</v>
      </c>
      <c r="I69" s="161">
        <v>2.154602</v>
      </c>
      <c r="J69" s="161">
        <v>1.545927</v>
      </c>
      <c r="K69" s="163">
        <v>1.26586</v>
      </c>
      <c r="L69" s="161">
        <v>0.338171</v>
      </c>
      <c r="M69" s="161">
        <v>0.217771</v>
      </c>
      <c r="N69" s="161">
        <v>0.16401100000000002</v>
      </c>
      <c r="O69" s="163">
        <v>0.171791</v>
      </c>
    </row>
    <row r="70" spans="1:15" ht="12.75">
      <c r="A70" s="4"/>
      <c r="B70" s="5" t="s">
        <v>12</v>
      </c>
      <c r="C70" s="17">
        <v>0</v>
      </c>
      <c r="D70" s="160">
        <v>17.236816</v>
      </c>
      <c r="E70" s="161">
        <v>10.77301</v>
      </c>
      <c r="F70" s="161">
        <v>7.729635</v>
      </c>
      <c r="G70" s="161">
        <v>6.3293</v>
      </c>
      <c r="H70" s="162">
        <v>3.447363</v>
      </c>
      <c r="I70" s="161">
        <v>2.154602</v>
      </c>
      <c r="J70" s="161">
        <v>1.545927</v>
      </c>
      <c r="K70" s="163">
        <v>1.26586</v>
      </c>
      <c r="L70" s="161">
        <v>0.161471</v>
      </c>
      <c r="M70" s="161">
        <v>0.122771</v>
      </c>
      <c r="N70" s="161">
        <v>0.105491</v>
      </c>
      <c r="O70" s="163">
        <v>0.08679100000000001</v>
      </c>
    </row>
    <row r="71" spans="1:15" ht="13.5" thickBot="1">
      <c r="A71" s="6"/>
      <c r="B71" s="7" t="s">
        <v>13</v>
      </c>
      <c r="C71" s="17">
        <v>0</v>
      </c>
      <c r="D71" s="115">
        <v>10.34209</v>
      </c>
      <c r="E71" s="154">
        <v>6.463806</v>
      </c>
      <c r="F71" s="154">
        <v>4.637781</v>
      </c>
      <c r="G71" s="154">
        <v>3.79758</v>
      </c>
      <c r="H71" s="164">
        <v>2.068418</v>
      </c>
      <c r="I71" s="154">
        <v>1.292761</v>
      </c>
      <c r="J71" s="154">
        <v>0.927556</v>
      </c>
      <c r="K71" s="155">
        <v>0.759516</v>
      </c>
      <c r="L71" s="154">
        <v>0.161471</v>
      </c>
      <c r="M71" s="154">
        <v>0.122771</v>
      </c>
      <c r="N71" s="154">
        <v>0.105491</v>
      </c>
      <c r="O71" s="155">
        <v>0.08679100000000001</v>
      </c>
    </row>
    <row r="72" spans="1:15" ht="12.75">
      <c r="A72" s="9" t="s">
        <v>1</v>
      </c>
      <c r="B72" s="10" t="s">
        <v>14</v>
      </c>
      <c r="C72" s="16">
        <v>0.029190340768775424</v>
      </c>
      <c r="D72" s="156">
        <v>15.92</v>
      </c>
      <c r="E72" s="157">
        <v>9.95</v>
      </c>
      <c r="F72" s="157">
        <v>7.139125</v>
      </c>
      <c r="G72" s="157">
        <v>6.8</v>
      </c>
      <c r="H72" s="158">
        <v>3.184</v>
      </c>
      <c r="I72" s="157">
        <v>1.99</v>
      </c>
      <c r="J72" s="157">
        <v>1.427825</v>
      </c>
      <c r="K72" s="159">
        <v>1.36</v>
      </c>
      <c r="L72" s="157">
        <v>0.300971</v>
      </c>
      <c r="M72" s="157">
        <v>0.197771</v>
      </c>
      <c r="N72" s="157">
        <v>0.151691</v>
      </c>
      <c r="O72" s="159">
        <v>0.151791</v>
      </c>
    </row>
    <row r="73" spans="1:15" ht="12.75">
      <c r="A73" s="4"/>
      <c r="B73" s="5" t="s">
        <v>15</v>
      </c>
      <c r="C73" s="17">
        <v>0.001536333724672392</v>
      </c>
      <c r="D73" s="160">
        <v>12.36</v>
      </c>
      <c r="E73" s="161">
        <v>7.725</v>
      </c>
      <c r="F73" s="161">
        <v>5.542688</v>
      </c>
      <c r="G73" s="161">
        <v>3.35</v>
      </c>
      <c r="H73" s="162">
        <v>0.4326</v>
      </c>
      <c r="I73" s="161">
        <v>0.270375</v>
      </c>
      <c r="J73" s="161">
        <v>0.193994</v>
      </c>
      <c r="K73" s="163">
        <v>0.11725</v>
      </c>
      <c r="L73" s="161">
        <v>0.24517100000000003</v>
      </c>
      <c r="M73" s="161">
        <v>0.167771</v>
      </c>
      <c r="N73" s="161">
        <v>0.133211</v>
      </c>
      <c r="O73" s="163">
        <v>0.10179099999999999</v>
      </c>
    </row>
    <row r="74" spans="1:15" ht="13.5" thickBot="1">
      <c r="A74" s="6"/>
      <c r="B74" s="7" t="s">
        <v>19</v>
      </c>
      <c r="C74" s="18">
        <v>0</v>
      </c>
      <c r="D74" s="115">
        <v>11.935</v>
      </c>
      <c r="E74" s="154">
        <v>7.459375</v>
      </c>
      <c r="F74" s="154">
        <v>5.296156</v>
      </c>
      <c r="G74" s="154">
        <v>4.3865</v>
      </c>
      <c r="H74" s="164">
        <v>1.07415</v>
      </c>
      <c r="I74" s="154">
        <v>0.671344</v>
      </c>
      <c r="J74" s="154">
        <v>0.476654</v>
      </c>
      <c r="K74" s="155">
        <v>0.394785</v>
      </c>
      <c r="L74" s="154">
        <v>0.175771</v>
      </c>
      <c r="M74" s="154">
        <v>0.1372</v>
      </c>
      <c r="N74" s="154">
        <v>0.119978</v>
      </c>
      <c r="O74" s="155">
        <v>0.07017</v>
      </c>
    </row>
    <row r="75" spans="1:15" ht="12.75">
      <c r="A75" s="9" t="s">
        <v>2</v>
      </c>
      <c r="B75" s="10" t="s">
        <v>14</v>
      </c>
      <c r="C75" s="17">
        <v>0.043931734266316316</v>
      </c>
      <c r="D75" s="156">
        <v>9.244346</v>
      </c>
      <c r="E75" s="157">
        <v>5.777716</v>
      </c>
      <c r="F75" s="157">
        <v>4.145511</v>
      </c>
      <c r="G75" s="157">
        <v>4.567164</v>
      </c>
      <c r="H75" s="158">
        <v>1.848869</v>
      </c>
      <c r="I75" s="157">
        <v>1.155543</v>
      </c>
      <c r="J75" s="157">
        <v>0.829102</v>
      </c>
      <c r="K75" s="159">
        <v>0.913433</v>
      </c>
      <c r="L75" s="157">
        <v>0.300971</v>
      </c>
      <c r="M75" s="157">
        <v>0.197771</v>
      </c>
      <c r="N75" s="157">
        <v>0.151691</v>
      </c>
      <c r="O75" s="159">
        <v>0.151791</v>
      </c>
    </row>
    <row r="76" spans="1:15" ht="13.5" thickBot="1">
      <c r="A76" s="4"/>
      <c r="B76" s="5" t="s">
        <v>15</v>
      </c>
      <c r="C76" s="17">
        <v>0.13179520279894893</v>
      </c>
      <c r="D76" s="115">
        <v>7.177143</v>
      </c>
      <c r="E76" s="154">
        <v>4.485714</v>
      </c>
      <c r="F76" s="154">
        <v>3.2185</v>
      </c>
      <c r="G76" s="154">
        <v>2.25</v>
      </c>
      <c r="H76" s="164">
        <v>0.2512</v>
      </c>
      <c r="I76" s="154">
        <v>0.157</v>
      </c>
      <c r="J76" s="154">
        <v>0.112648</v>
      </c>
      <c r="K76" s="155">
        <v>0.07875</v>
      </c>
      <c r="L76" s="154">
        <v>0.24517100000000003</v>
      </c>
      <c r="M76" s="154">
        <v>0.167771</v>
      </c>
      <c r="N76" s="154">
        <v>0.133211</v>
      </c>
      <c r="O76" s="155">
        <v>0.10179099999999999</v>
      </c>
    </row>
    <row r="77" spans="1:15" ht="12.75">
      <c r="A77" s="9" t="s">
        <v>4</v>
      </c>
      <c r="B77" s="10" t="s">
        <v>17</v>
      </c>
      <c r="C77" s="24">
        <v>0</v>
      </c>
      <c r="D77" s="156">
        <v>7.177143</v>
      </c>
      <c r="E77" s="157">
        <v>4.485714</v>
      </c>
      <c r="F77" s="157">
        <v>3.2185</v>
      </c>
      <c r="G77" s="157">
        <v>2.25</v>
      </c>
      <c r="H77" s="158">
        <v>1.435429</v>
      </c>
      <c r="I77" s="157">
        <v>0.897143</v>
      </c>
      <c r="J77" s="157">
        <v>0.6437</v>
      </c>
      <c r="K77" s="159">
        <v>0.45</v>
      </c>
      <c r="L77" s="157">
        <v>0.175295</v>
      </c>
      <c r="M77" s="157">
        <v>0.128855</v>
      </c>
      <c r="N77" s="157">
        <v>0.10811899999999999</v>
      </c>
      <c r="O77" s="159">
        <v>0.094025</v>
      </c>
    </row>
    <row r="78" spans="1:15" ht="12.75">
      <c r="A78" s="4"/>
      <c r="B78" s="5" t="s">
        <v>18</v>
      </c>
      <c r="C78" s="25">
        <v>0</v>
      </c>
      <c r="D78" s="160">
        <v>3.5072</v>
      </c>
      <c r="E78" s="161">
        <v>2.192</v>
      </c>
      <c r="F78" s="161">
        <v>1.57276</v>
      </c>
      <c r="G78" s="161">
        <v>1.461333</v>
      </c>
      <c r="H78" s="162">
        <v>0.17536</v>
      </c>
      <c r="I78" s="161">
        <v>0.1096</v>
      </c>
      <c r="J78" s="161">
        <v>0.078638</v>
      </c>
      <c r="K78" s="163">
        <v>0.073067</v>
      </c>
      <c r="L78" s="161">
        <v>0.161471</v>
      </c>
      <c r="M78" s="161">
        <v>0.122771</v>
      </c>
      <c r="N78" s="161">
        <v>0.105491</v>
      </c>
      <c r="O78" s="163">
        <v>0.08679100000000001</v>
      </c>
    </row>
    <row r="79" spans="1:15" ht="13.5" thickBot="1">
      <c r="A79" s="4"/>
      <c r="B79" s="5" t="s">
        <v>19</v>
      </c>
      <c r="C79" s="26">
        <v>0</v>
      </c>
      <c r="D79" s="115">
        <v>11.935</v>
      </c>
      <c r="E79" s="154">
        <v>7.459375</v>
      </c>
      <c r="F79" s="154">
        <v>5.296156</v>
      </c>
      <c r="G79" s="154">
        <v>4.3865</v>
      </c>
      <c r="H79" s="164">
        <v>1.07415</v>
      </c>
      <c r="I79" s="154">
        <v>0.671344</v>
      </c>
      <c r="J79" s="154">
        <v>0.476654</v>
      </c>
      <c r="K79" s="155">
        <v>0.394785</v>
      </c>
      <c r="L79" s="154">
        <v>0.175771</v>
      </c>
      <c r="M79" s="154">
        <v>0.1372</v>
      </c>
      <c r="N79" s="154">
        <v>0.119978</v>
      </c>
      <c r="O79" s="155">
        <v>0.07017</v>
      </c>
    </row>
    <row r="80" spans="1:15" ht="13.5" thickBot="1">
      <c r="A80" s="11" t="s">
        <v>3</v>
      </c>
      <c r="B80" s="12" t="s">
        <v>16</v>
      </c>
      <c r="C80" s="18">
        <v>0.6903119125032724</v>
      </c>
      <c r="D80" s="156">
        <v>1.1116024559178497</v>
      </c>
      <c r="E80" s="165">
        <v>0.694751534948656</v>
      </c>
      <c r="F80" s="165">
        <v>0.49327358981354574</v>
      </c>
      <c r="G80" s="159">
        <v>0.41903851989515556</v>
      </c>
      <c r="H80" s="156">
        <v>0.38906085957124736</v>
      </c>
      <c r="I80" s="165">
        <v>0.2431630372320296</v>
      </c>
      <c r="J80" s="165">
        <v>0.172645756434741</v>
      </c>
      <c r="K80" s="159">
        <v>0.14666348196330445</v>
      </c>
      <c r="L80" s="156">
        <v>0.10745329423801427</v>
      </c>
      <c r="M80" s="165">
        <v>0.10745329423801427</v>
      </c>
      <c r="N80" s="165">
        <v>0.10745329423801427</v>
      </c>
      <c r="O80" s="159">
        <v>0.05972953304119903</v>
      </c>
    </row>
    <row r="81" spans="1:15" ht="13.5" thickBot="1">
      <c r="A81" s="110"/>
      <c r="B81" s="111" t="s">
        <v>20</v>
      </c>
      <c r="C81" s="181">
        <f>SUM(C63:C80)</f>
        <v>0.9999999999999999</v>
      </c>
      <c r="D81" s="149">
        <v>4.758046627477865</v>
      </c>
      <c r="E81" s="151">
        <v>2.9737790817675314</v>
      </c>
      <c r="F81" s="151">
        <v>2.126335753963426</v>
      </c>
      <c r="G81" s="151">
        <v>1.8814833418902974</v>
      </c>
      <c r="H81" s="149">
        <v>0.6530958141399542</v>
      </c>
      <c r="I81" s="151">
        <v>0.4081848918610007</v>
      </c>
      <c r="J81" s="151">
        <v>0.2912978762105007</v>
      </c>
      <c r="K81" s="152">
        <v>0.26331730816383364</v>
      </c>
      <c r="L81" s="151">
        <v>0.23709948909124343</v>
      </c>
      <c r="M81" s="151">
        <v>0.17310535137832148</v>
      </c>
      <c r="N81" s="151">
        <v>0.14453121856225012</v>
      </c>
      <c r="O81" s="152">
        <v>0.10643443729718449</v>
      </c>
    </row>
    <row r="84" spans="1:15" ht="15.75">
      <c r="A84" s="112">
        <v>2030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6.5" thickBot="1">
      <c r="A85" s="108" t="s">
        <v>73</v>
      </c>
      <c r="B85" s="8"/>
      <c r="C85" s="8"/>
      <c r="D85" s="1"/>
      <c r="E85" s="1"/>
      <c r="F85" s="1"/>
      <c r="G85" s="109"/>
      <c r="H85" s="109"/>
      <c r="I85" s="1"/>
      <c r="J85" s="1"/>
      <c r="K85" s="1"/>
      <c r="L85" s="1"/>
      <c r="M85" s="109"/>
      <c r="N85" s="109"/>
      <c r="O85" s="109"/>
    </row>
    <row r="86" spans="1:15" ht="12.75">
      <c r="A86" s="2" t="s">
        <v>8</v>
      </c>
      <c r="B86" s="3" t="s">
        <v>9</v>
      </c>
      <c r="C86" s="19" t="s">
        <v>23</v>
      </c>
      <c r="D86" s="118" t="s">
        <v>84</v>
      </c>
      <c r="E86" s="119"/>
      <c r="F86" s="119"/>
      <c r="G86" s="120"/>
      <c r="H86" s="119" t="s">
        <v>84</v>
      </c>
      <c r="I86" s="119"/>
      <c r="J86" s="119"/>
      <c r="K86" s="119"/>
      <c r="L86" s="118" t="s">
        <v>84</v>
      </c>
      <c r="M86" s="119"/>
      <c r="N86" s="119"/>
      <c r="O86" s="120"/>
    </row>
    <row r="87" spans="1:15" ht="12.75">
      <c r="A87" s="4"/>
      <c r="B87" s="5"/>
      <c r="C87" s="15" t="s">
        <v>22</v>
      </c>
      <c r="D87" s="121" t="s">
        <v>80</v>
      </c>
      <c r="E87" s="109"/>
      <c r="F87" s="109"/>
      <c r="G87" s="122"/>
      <c r="H87" s="109" t="s">
        <v>81</v>
      </c>
      <c r="I87" s="1"/>
      <c r="J87" s="109"/>
      <c r="K87" s="109"/>
      <c r="L87" s="123" t="s">
        <v>82</v>
      </c>
      <c r="M87" s="1"/>
      <c r="N87" s="124"/>
      <c r="O87" s="122"/>
    </row>
    <row r="88" spans="1:15" ht="12.75">
      <c r="A88" s="4"/>
      <c r="B88" s="5"/>
      <c r="C88" s="15" t="s">
        <v>21</v>
      </c>
      <c r="D88" s="121"/>
      <c r="E88" s="109"/>
      <c r="F88" s="109"/>
      <c r="G88" s="122"/>
      <c r="H88" s="109"/>
      <c r="I88" s="109"/>
      <c r="J88" s="109"/>
      <c r="K88" s="109"/>
      <c r="L88" s="121"/>
      <c r="M88" s="124"/>
      <c r="N88" s="124"/>
      <c r="O88" s="122"/>
    </row>
    <row r="89" spans="1:15" ht="13.5" thickBot="1">
      <c r="A89" s="6"/>
      <c r="B89" s="7"/>
      <c r="C89" s="20" t="s">
        <v>74</v>
      </c>
      <c r="D89" s="125" t="s">
        <v>75</v>
      </c>
      <c r="E89" s="114" t="s">
        <v>76</v>
      </c>
      <c r="F89" s="114" t="s">
        <v>77</v>
      </c>
      <c r="G89" s="126" t="s">
        <v>78</v>
      </c>
      <c r="H89" s="125" t="s">
        <v>75</v>
      </c>
      <c r="I89" s="114" t="s">
        <v>76</v>
      </c>
      <c r="J89" s="114" t="s">
        <v>77</v>
      </c>
      <c r="K89" s="126" t="s">
        <v>78</v>
      </c>
      <c r="L89" s="125" t="s">
        <v>75</v>
      </c>
      <c r="M89" s="114" t="s">
        <v>76</v>
      </c>
      <c r="N89" s="114" t="s">
        <v>77</v>
      </c>
      <c r="O89" s="126" t="s">
        <v>78</v>
      </c>
    </row>
    <row r="90" spans="1:15" ht="13.5" thickBot="1">
      <c r="A90" s="9" t="s">
        <v>5</v>
      </c>
      <c r="B90" s="10" t="s">
        <v>10</v>
      </c>
      <c r="C90" s="23">
        <v>0.013326120914466942</v>
      </c>
      <c r="D90" s="149">
        <v>26.988</v>
      </c>
      <c r="E90" s="150">
        <v>16.8675</v>
      </c>
      <c r="F90" s="150">
        <v>11.9759</v>
      </c>
      <c r="G90" s="150">
        <v>12.3625</v>
      </c>
      <c r="H90" s="167">
        <v>1.82408</v>
      </c>
      <c r="I90" s="150">
        <v>1.14005</v>
      </c>
      <c r="J90" s="150">
        <v>0.809435</v>
      </c>
      <c r="K90" s="153">
        <v>0.83492</v>
      </c>
      <c r="L90" s="150">
        <v>2.19149</v>
      </c>
      <c r="M90" s="150">
        <v>1.22092</v>
      </c>
      <c r="N90" s="150">
        <v>0.787549</v>
      </c>
      <c r="O90" s="153">
        <v>0.70088</v>
      </c>
    </row>
    <row r="91" spans="1:15" ht="13.5" thickBot="1">
      <c r="A91" s="13" t="s">
        <v>6</v>
      </c>
      <c r="B91" s="14" t="s">
        <v>10</v>
      </c>
      <c r="C91" s="17">
        <v>0.0026778296294722457</v>
      </c>
      <c r="D91" s="149">
        <v>21.56</v>
      </c>
      <c r="E91" s="150">
        <v>13.475</v>
      </c>
      <c r="F91" s="150">
        <v>9.668313</v>
      </c>
      <c r="G91" s="150">
        <v>8.983333</v>
      </c>
      <c r="H91" s="167">
        <v>1.504</v>
      </c>
      <c r="I91" s="150">
        <v>0.94</v>
      </c>
      <c r="J91" s="150">
        <v>0.6674</v>
      </c>
      <c r="K91" s="153">
        <v>0.63</v>
      </c>
      <c r="L91" s="150">
        <v>0.989171</v>
      </c>
      <c r="M91" s="150">
        <v>0.567771</v>
      </c>
      <c r="N91" s="150">
        <v>0.379611</v>
      </c>
      <c r="O91" s="153">
        <v>0.361791</v>
      </c>
    </row>
    <row r="92" spans="1:15" ht="12.75">
      <c r="A92" s="4" t="s">
        <v>7</v>
      </c>
      <c r="B92" s="5" t="s">
        <v>10</v>
      </c>
      <c r="C92" s="16">
        <v>0.010204732427479015</v>
      </c>
      <c r="D92" s="156">
        <v>19.593632</v>
      </c>
      <c r="E92" s="157">
        <v>12.24602</v>
      </c>
      <c r="F92" s="157">
        <v>8.786519</v>
      </c>
      <c r="G92" s="157">
        <v>8.07324</v>
      </c>
      <c r="H92" s="158">
        <v>1.326704</v>
      </c>
      <c r="I92" s="157">
        <v>0.82919</v>
      </c>
      <c r="J92" s="157">
        <v>0.594944</v>
      </c>
      <c r="K92" s="159">
        <v>0.546647</v>
      </c>
      <c r="L92" s="157">
        <v>0.6729710000000001</v>
      </c>
      <c r="M92" s="157">
        <v>0.397771</v>
      </c>
      <c r="N92" s="157">
        <v>0.274891</v>
      </c>
      <c r="O92" s="159">
        <v>0.331791</v>
      </c>
    </row>
    <row r="93" spans="1:15" ht="12.75">
      <c r="A93" s="4"/>
      <c r="B93" s="5" t="s">
        <v>11</v>
      </c>
      <c r="C93" s="17">
        <v>0.00020825984545875539</v>
      </c>
      <c r="D93" s="160">
        <v>19.593632</v>
      </c>
      <c r="E93" s="161">
        <v>12.24602</v>
      </c>
      <c r="F93" s="161">
        <v>8.786519</v>
      </c>
      <c r="G93" s="161">
        <v>8.07324</v>
      </c>
      <c r="H93" s="162">
        <v>3.918726</v>
      </c>
      <c r="I93" s="161">
        <v>2.449204</v>
      </c>
      <c r="J93" s="161">
        <v>1.757304</v>
      </c>
      <c r="K93" s="163">
        <v>1.614648</v>
      </c>
      <c r="L93" s="161">
        <v>0.43117099999999997</v>
      </c>
      <c r="M93" s="161">
        <v>0.267771</v>
      </c>
      <c r="N93" s="161">
        <v>0.194811</v>
      </c>
      <c r="O93" s="163">
        <v>0.221791</v>
      </c>
    </row>
    <row r="94" spans="1:15" ht="13.5" thickBot="1">
      <c r="A94" s="4"/>
      <c r="B94" s="5" t="s">
        <v>12</v>
      </c>
      <c r="C94" s="18">
        <v>0</v>
      </c>
      <c r="D94" s="115">
        <v>19.593632</v>
      </c>
      <c r="E94" s="154">
        <v>12.24602</v>
      </c>
      <c r="F94" s="154">
        <v>8.786519</v>
      </c>
      <c r="G94" s="154">
        <v>8.07324</v>
      </c>
      <c r="H94" s="164">
        <v>3.918726</v>
      </c>
      <c r="I94" s="154">
        <v>2.449204</v>
      </c>
      <c r="J94" s="154">
        <v>1.757304</v>
      </c>
      <c r="K94" s="155">
        <v>1.614648</v>
      </c>
      <c r="L94" s="154">
        <v>0.161471</v>
      </c>
      <c r="M94" s="154">
        <v>0.122771</v>
      </c>
      <c r="N94" s="154">
        <v>0.105491</v>
      </c>
      <c r="O94" s="155">
        <v>0.08679100000000001</v>
      </c>
    </row>
    <row r="95" spans="1:15" ht="12.75">
      <c r="A95" s="9" t="s">
        <v>0</v>
      </c>
      <c r="B95" s="10" t="s">
        <v>10</v>
      </c>
      <c r="C95" s="17">
        <v>0.009030883770343607</v>
      </c>
      <c r="D95" s="156">
        <v>17.236816</v>
      </c>
      <c r="E95" s="157">
        <v>10.77301</v>
      </c>
      <c r="F95" s="157">
        <v>7.729635</v>
      </c>
      <c r="G95" s="157">
        <v>6.3293</v>
      </c>
      <c r="H95" s="158">
        <v>1.167121</v>
      </c>
      <c r="I95" s="157">
        <v>0.729451</v>
      </c>
      <c r="J95" s="157">
        <v>0.523381</v>
      </c>
      <c r="K95" s="159">
        <v>0.428563</v>
      </c>
      <c r="L95" s="157">
        <v>0.524171</v>
      </c>
      <c r="M95" s="157">
        <v>0.317771</v>
      </c>
      <c r="N95" s="157">
        <v>0.225611</v>
      </c>
      <c r="O95" s="159">
        <v>0.241791</v>
      </c>
    </row>
    <row r="96" spans="1:15" ht="12.75">
      <c r="A96" s="4"/>
      <c r="B96" s="5" t="s">
        <v>11</v>
      </c>
      <c r="C96" s="17">
        <v>0.003688670835774149</v>
      </c>
      <c r="D96" s="160">
        <v>17.236816</v>
      </c>
      <c r="E96" s="161">
        <v>10.77301</v>
      </c>
      <c r="F96" s="161">
        <v>7.729635</v>
      </c>
      <c r="G96" s="161">
        <v>6.3293</v>
      </c>
      <c r="H96" s="162">
        <v>3.447363</v>
      </c>
      <c r="I96" s="161">
        <v>2.154602</v>
      </c>
      <c r="J96" s="161">
        <v>1.545927</v>
      </c>
      <c r="K96" s="163">
        <v>1.26586</v>
      </c>
      <c r="L96" s="161">
        <v>0.338171</v>
      </c>
      <c r="M96" s="161">
        <v>0.217771</v>
      </c>
      <c r="N96" s="161">
        <v>0.16401100000000002</v>
      </c>
      <c r="O96" s="163">
        <v>0.171791</v>
      </c>
    </row>
    <row r="97" spans="1:15" ht="12.75">
      <c r="A97" s="4"/>
      <c r="B97" s="5" t="s">
        <v>12</v>
      </c>
      <c r="C97" s="17">
        <v>0</v>
      </c>
      <c r="D97" s="160">
        <v>17.236816</v>
      </c>
      <c r="E97" s="161">
        <v>10.77301</v>
      </c>
      <c r="F97" s="161">
        <v>7.729635</v>
      </c>
      <c r="G97" s="161">
        <v>6.3293</v>
      </c>
      <c r="H97" s="162">
        <v>3.447363</v>
      </c>
      <c r="I97" s="161">
        <v>2.154602</v>
      </c>
      <c r="J97" s="161">
        <v>1.545927</v>
      </c>
      <c r="K97" s="163">
        <v>1.26586</v>
      </c>
      <c r="L97" s="161">
        <v>0.161471</v>
      </c>
      <c r="M97" s="161">
        <v>0.122771</v>
      </c>
      <c r="N97" s="161">
        <v>0.105491</v>
      </c>
      <c r="O97" s="163">
        <v>0.08679100000000001</v>
      </c>
    </row>
    <row r="98" spans="1:15" ht="13.5" thickBot="1">
      <c r="A98" s="6"/>
      <c r="B98" s="7" t="s">
        <v>13</v>
      </c>
      <c r="C98" s="17">
        <v>0</v>
      </c>
      <c r="D98" s="115">
        <v>10.34209</v>
      </c>
      <c r="E98" s="154">
        <v>6.463806</v>
      </c>
      <c r="F98" s="154">
        <v>4.637781</v>
      </c>
      <c r="G98" s="154">
        <v>3.79758</v>
      </c>
      <c r="H98" s="164">
        <v>2.068418</v>
      </c>
      <c r="I98" s="154">
        <v>1.292761</v>
      </c>
      <c r="J98" s="154">
        <v>0.927556</v>
      </c>
      <c r="K98" s="155">
        <v>0.759516</v>
      </c>
      <c r="L98" s="154">
        <v>0.161471</v>
      </c>
      <c r="M98" s="154">
        <v>0.122771</v>
      </c>
      <c r="N98" s="154">
        <v>0.105491</v>
      </c>
      <c r="O98" s="155">
        <v>0.08679100000000001</v>
      </c>
    </row>
    <row r="99" spans="1:15" ht="12.75">
      <c r="A99" s="9" t="s">
        <v>1</v>
      </c>
      <c r="B99" s="10" t="s">
        <v>14</v>
      </c>
      <c r="C99" s="16">
        <v>0.0002302914775822222</v>
      </c>
      <c r="D99" s="156">
        <v>15.92</v>
      </c>
      <c r="E99" s="157">
        <v>9.95</v>
      </c>
      <c r="F99" s="157">
        <v>7.139125</v>
      </c>
      <c r="G99" s="157">
        <v>6.8</v>
      </c>
      <c r="H99" s="158">
        <v>3.184</v>
      </c>
      <c r="I99" s="157">
        <v>1.99</v>
      </c>
      <c r="J99" s="157">
        <v>1.427825</v>
      </c>
      <c r="K99" s="159">
        <v>1.36</v>
      </c>
      <c r="L99" s="157">
        <v>0.300971</v>
      </c>
      <c r="M99" s="157">
        <v>0.197771</v>
      </c>
      <c r="N99" s="157">
        <v>0.151691</v>
      </c>
      <c r="O99" s="159">
        <v>0.151791</v>
      </c>
    </row>
    <row r="100" spans="1:15" ht="12.75">
      <c r="A100" s="4"/>
      <c r="B100" s="5" t="s">
        <v>15</v>
      </c>
      <c r="C100" s="17">
        <v>0.004375538074062222</v>
      </c>
      <c r="D100" s="160">
        <v>12.36</v>
      </c>
      <c r="E100" s="161">
        <v>7.725</v>
      </c>
      <c r="F100" s="161">
        <v>5.542688</v>
      </c>
      <c r="G100" s="161">
        <v>3.35</v>
      </c>
      <c r="H100" s="162">
        <v>0.4326</v>
      </c>
      <c r="I100" s="161">
        <v>0.270375</v>
      </c>
      <c r="J100" s="161">
        <v>0.193994</v>
      </c>
      <c r="K100" s="163">
        <v>0.11725</v>
      </c>
      <c r="L100" s="161">
        <v>0.24517100000000003</v>
      </c>
      <c r="M100" s="161">
        <v>0.167771</v>
      </c>
      <c r="N100" s="161">
        <v>0.133211</v>
      </c>
      <c r="O100" s="163">
        <v>0.10179099999999999</v>
      </c>
    </row>
    <row r="101" spans="1:15" ht="13.5" thickBot="1">
      <c r="A101" s="6"/>
      <c r="B101" s="7" t="s">
        <v>19</v>
      </c>
      <c r="C101" s="18">
        <v>0</v>
      </c>
      <c r="D101" s="115">
        <v>11.29516</v>
      </c>
      <c r="E101" s="154">
        <v>7.059475</v>
      </c>
      <c r="F101" s="154">
        <v>5.012227</v>
      </c>
      <c r="G101" s="154">
        <v>3.6673</v>
      </c>
      <c r="H101" s="164">
        <v>1.016564</v>
      </c>
      <c r="I101" s="154">
        <v>0.635353</v>
      </c>
      <c r="J101" s="154">
        <v>0.4511</v>
      </c>
      <c r="K101" s="155">
        <v>0.330057</v>
      </c>
      <c r="L101" s="154">
        <v>0.17063699999999998</v>
      </c>
      <c r="M101" s="154">
        <v>0.13444</v>
      </c>
      <c r="N101" s="154">
        <v>0.118277</v>
      </c>
      <c r="O101" s="155">
        <v>0.06557</v>
      </c>
    </row>
    <row r="102" spans="1:15" ht="12.75">
      <c r="A102" s="9" t="s">
        <v>2</v>
      </c>
      <c r="B102" s="10" t="s">
        <v>14</v>
      </c>
      <c r="C102" s="17">
        <v>0.0014422824155993262</v>
      </c>
      <c r="D102" s="156">
        <v>9.244346</v>
      </c>
      <c r="E102" s="157">
        <v>5.777716</v>
      </c>
      <c r="F102" s="157">
        <v>4.145511</v>
      </c>
      <c r="G102" s="157">
        <v>4.567164</v>
      </c>
      <c r="H102" s="158">
        <v>1.848869</v>
      </c>
      <c r="I102" s="157">
        <v>1.155543</v>
      </c>
      <c r="J102" s="157">
        <v>0.829102</v>
      </c>
      <c r="K102" s="159">
        <v>0.913433</v>
      </c>
      <c r="L102" s="157">
        <v>0.300971</v>
      </c>
      <c r="M102" s="157">
        <v>0.197771</v>
      </c>
      <c r="N102" s="157">
        <v>0.151691</v>
      </c>
      <c r="O102" s="159">
        <v>0.151791</v>
      </c>
    </row>
    <row r="103" spans="1:15" ht="13.5" thickBot="1">
      <c r="A103" s="4"/>
      <c r="B103" s="5" t="s">
        <v>15</v>
      </c>
      <c r="C103" s="17">
        <v>0.027403365896387193</v>
      </c>
      <c r="D103" s="115">
        <v>7.177143</v>
      </c>
      <c r="E103" s="154">
        <v>4.485714</v>
      </c>
      <c r="F103" s="154">
        <v>3.2185</v>
      </c>
      <c r="G103" s="154">
        <v>2.25</v>
      </c>
      <c r="H103" s="164">
        <v>0.2512</v>
      </c>
      <c r="I103" s="154">
        <v>0.157</v>
      </c>
      <c r="J103" s="154">
        <v>0.112648</v>
      </c>
      <c r="K103" s="155">
        <v>0.07875</v>
      </c>
      <c r="L103" s="154">
        <v>0.24517100000000003</v>
      </c>
      <c r="M103" s="154">
        <v>0.167771</v>
      </c>
      <c r="N103" s="154">
        <v>0.133211</v>
      </c>
      <c r="O103" s="155">
        <v>0.10179099999999999</v>
      </c>
    </row>
    <row r="104" spans="1:15" ht="12.75">
      <c r="A104" s="9" t="s">
        <v>4</v>
      </c>
      <c r="B104" s="10" t="s">
        <v>17</v>
      </c>
      <c r="C104" s="24">
        <v>0</v>
      </c>
      <c r="D104" s="156">
        <v>7.177143</v>
      </c>
      <c r="E104" s="157">
        <v>4.485714</v>
      </c>
      <c r="F104" s="157">
        <v>3.2185</v>
      </c>
      <c r="G104" s="157">
        <v>2.25</v>
      </c>
      <c r="H104" s="158">
        <v>1.435429</v>
      </c>
      <c r="I104" s="157">
        <v>0.897143</v>
      </c>
      <c r="J104" s="157">
        <v>0.6437</v>
      </c>
      <c r="K104" s="159">
        <v>0.45</v>
      </c>
      <c r="L104" s="157">
        <v>0.175295</v>
      </c>
      <c r="M104" s="157">
        <v>0.128855</v>
      </c>
      <c r="N104" s="157">
        <v>0.10811899999999999</v>
      </c>
      <c r="O104" s="159">
        <v>0.094025</v>
      </c>
    </row>
    <row r="105" spans="1:15" ht="12.75">
      <c r="A105" s="4"/>
      <c r="B105" s="5" t="s">
        <v>18</v>
      </c>
      <c r="C105" s="25">
        <v>0</v>
      </c>
      <c r="D105" s="160">
        <v>3.5072</v>
      </c>
      <c r="E105" s="161">
        <v>2.192</v>
      </c>
      <c r="F105" s="161">
        <v>1.57276</v>
      </c>
      <c r="G105" s="161">
        <v>1.461333</v>
      </c>
      <c r="H105" s="162">
        <v>0.17536</v>
      </c>
      <c r="I105" s="161">
        <v>0.1096</v>
      </c>
      <c r="J105" s="161">
        <v>0.078638</v>
      </c>
      <c r="K105" s="163">
        <v>0.073067</v>
      </c>
      <c r="L105" s="161">
        <v>0.161471</v>
      </c>
      <c r="M105" s="161">
        <v>0.122771</v>
      </c>
      <c r="N105" s="161">
        <v>0.105491</v>
      </c>
      <c r="O105" s="163">
        <v>0.08679100000000001</v>
      </c>
    </row>
    <row r="106" spans="1:15" ht="13.5" thickBot="1">
      <c r="A106" s="4"/>
      <c r="B106" s="5" t="s">
        <v>19</v>
      </c>
      <c r="C106" s="26">
        <v>0</v>
      </c>
      <c r="D106" s="115">
        <v>11.29516</v>
      </c>
      <c r="E106" s="154">
        <v>7.059475</v>
      </c>
      <c r="F106" s="154">
        <v>5.012227</v>
      </c>
      <c r="G106" s="154">
        <v>3.6673</v>
      </c>
      <c r="H106" s="164">
        <v>1.016564</v>
      </c>
      <c r="I106" s="154">
        <v>0.635353</v>
      </c>
      <c r="J106" s="154">
        <v>0.4511</v>
      </c>
      <c r="K106" s="155">
        <v>0.330057</v>
      </c>
      <c r="L106" s="154">
        <v>0.17063699999999998</v>
      </c>
      <c r="M106" s="154">
        <v>0.13444</v>
      </c>
      <c r="N106" s="154">
        <v>0.118277</v>
      </c>
      <c r="O106" s="155">
        <v>0.06557</v>
      </c>
    </row>
    <row r="107" spans="1:15" ht="13.5" thickBot="1">
      <c r="A107" s="11" t="s">
        <v>3</v>
      </c>
      <c r="B107" s="12" t="s">
        <v>16</v>
      </c>
      <c r="C107" s="18">
        <v>0.9274120247133744</v>
      </c>
      <c r="D107" s="156">
        <v>1.1116024559178497</v>
      </c>
      <c r="E107" s="165">
        <v>0.694751534948656</v>
      </c>
      <c r="F107" s="165">
        <v>0.49327358981354574</v>
      </c>
      <c r="G107" s="159">
        <v>0.41903851989515556</v>
      </c>
      <c r="H107" s="156">
        <v>0.38906085957124736</v>
      </c>
      <c r="I107" s="165">
        <v>0.2431630372320296</v>
      </c>
      <c r="J107" s="165">
        <v>0.172645756434741</v>
      </c>
      <c r="K107" s="159">
        <v>0.14666348196330445</v>
      </c>
      <c r="L107" s="156">
        <v>0.10745329423801427</v>
      </c>
      <c r="M107" s="165">
        <v>0.10745329423801427</v>
      </c>
      <c r="N107" s="165">
        <v>0.10745329423801427</v>
      </c>
      <c r="O107" s="159">
        <v>0.05972953304119903</v>
      </c>
    </row>
    <row r="108" spans="1:15" ht="13.5" thickBot="1">
      <c r="A108" s="110"/>
      <c r="B108" s="111" t="s">
        <v>20</v>
      </c>
      <c r="C108" s="181">
        <f>SUM(C90:C107)</f>
        <v>1</v>
      </c>
      <c r="D108" s="149">
        <v>2.1393245276503063</v>
      </c>
      <c r="E108" s="151">
        <v>1.3370778191446087</v>
      </c>
      <c r="F108" s="151">
        <v>0.952834766843509</v>
      </c>
      <c r="G108" s="151">
        <v>0.8264625781477455</v>
      </c>
      <c r="H108" s="149">
        <v>0.4389426025651392</v>
      </c>
      <c r="I108" s="151">
        <v>0.2743391303226569</v>
      </c>
      <c r="J108" s="151">
        <v>0.19501416937591964</v>
      </c>
      <c r="K108" s="152">
        <v>0.1675867221820174</v>
      </c>
      <c r="L108" s="151">
        <v>0.15273944468347106</v>
      </c>
      <c r="M108" s="151">
        <v>0.13089431490695183</v>
      </c>
      <c r="N108" s="151">
        <v>0.12114020765941097</v>
      </c>
      <c r="O108" s="152">
        <v>0.07544069694230017</v>
      </c>
    </row>
  </sheetData>
  <sheetProtection password="E94C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Industie &amp; 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ICT&amp;IS</dc:creator>
  <cp:keywords/>
  <dc:description/>
  <cp:lastModifiedBy>Groot Wassink, Hans (WVL)</cp:lastModifiedBy>
  <cp:lastPrinted>2009-01-28T11:24:57Z</cp:lastPrinted>
  <dcterms:created xsi:type="dcterms:W3CDTF">2008-01-07T13:16:08Z</dcterms:created>
  <dcterms:modified xsi:type="dcterms:W3CDTF">2015-04-23T06:39:54Z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